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Z:\ふくしま☆スタイル\20230928　ふくしま☆スタイル最終\第二回審査会\公告用\【本番】公告用\ホームページ掲載用\"/>
    </mc:Choice>
  </mc:AlternateContent>
  <xr:revisionPtr revIDLastSave="0" documentId="13_ncr:1_{475E401E-6259-46F1-B0BA-17797F03EB7F}" xr6:coauthVersionLast="36" xr6:coauthVersionMax="36" xr10:uidLastSave="{00000000-0000-0000-0000-000000000000}"/>
  <workbookProtection workbookAlgorithmName="SHA-512" workbookHashValue="9tesLhxFZgQYPS+tRApKJhlmrK2aPnXPQ/2Q9GY+oBb43+QUk7+3tUuzqz3TSX6mMUrrmx1h10+4AWFlgPNHoQ==" workbookSaltValue="9QXM1rCw84xNFY/hBstd7w==" workbookSpinCount="100000" lockStructure="1"/>
  <bookViews>
    <workbookView xWindow="1140" yWindow="960" windowWidth="32010" windowHeight="18390" tabRatio="767" xr2:uid="{00000000-000D-0000-FFFF-FFFF00000000}"/>
  </bookViews>
  <sheets>
    <sheet name="【維持費シュミ　様式3-8】修繕工事項目等の設定内容" sheetId="8" r:id="rId1"/>
    <sheet name="【維持費シュミ　様式3-9】推定修繕工事費内訳書" sheetId="9" r:id="rId2"/>
    <sheet name="【維持費シュミ　様式3-10】長期修繕計画表" sheetId="6" r:id="rId3"/>
    <sheet name="様式3-10入力方法" sheetId="14" r:id="rId4"/>
    <sheet name="【技術提案書補足説明資料】" sheetId="10" r:id="rId5"/>
    <sheet name="家賃収入" sheetId="11" state="hidden" r:id="rId6"/>
    <sheet name="収支一覧" sheetId="12" state="hidden" r:id="rId7"/>
    <sheet name="収入算出" sheetId="13" state="hidden" r:id="rId8"/>
  </sheets>
  <externalReferences>
    <externalReference r:id="rId9"/>
  </externalReferences>
  <definedNames>
    <definedName name="_xlnm.Print_Area" localSheetId="2">'【維持費シュミ　様式3-10】長期修繕計画表'!$A$2:$AN$85</definedName>
    <definedName name="_xlnm.Print_Area" localSheetId="0">'【維持費シュミ　様式3-8】修繕工事項目等の設定内容'!$A$2:$H$70</definedName>
    <definedName name="_xlnm.Print_Area" localSheetId="1">'【維持費シュミ　様式3-9】推定修繕工事費内訳書'!$A$1:$W$50</definedName>
    <definedName name="_xlnm.Print_Titles" localSheetId="2">'【維持費シュミ　様式3-10】長期修繕計画表'!$2:$6</definedName>
    <definedName name="_xlnm.Print_Titles" localSheetId="0">'【維持費シュミ　様式3-8】修繕工事項目等の設定内容'!$3:$5</definedName>
    <definedName name="_xlnm.Print_Titles" localSheetId="1">'【維持費シュミ　様式3-9】推定修繕工事費内訳書'!$2:$7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6" l="1"/>
  <c r="E47" i="6"/>
  <c r="AY50" i="9" l="1"/>
  <c r="AY49" i="9"/>
  <c r="AY48" i="9" s="1"/>
  <c r="AY47" i="9"/>
  <c r="AY46" i="9"/>
  <c r="AY45" i="9"/>
  <c r="AY43" i="9"/>
  <c r="AY42" i="9"/>
  <c r="AZ41" i="9"/>
  <c r="AY41" i="9"/>
  <c r="AY39" i="9" s="1"/>
  <c r="AU41" i="9"/>
  <c r="AI41" i="9"/>
  <c r="AH41" i="9"/>
  <c r="AG41" i="9"/>
  <c r="AF41" i="9"/>
  <c r="AZ40" i="9"/>
  <c r="AY40" i="9"/>
  <c r="AU40" i="9"/>
  <c r="AI40" i="9"/>
  <c r="AH40" i="9"/>
  <c r="AG40" i="9"/>
  <c r="AF40" i="9"/>
  <c r="AZ38" i="9"/>
  <c r="AY38" i="9"/>
  <c r="AU38" i="9"/>
  <c r="AH38" i="9"/>
  <c r="AZ37" i="9"/>
  <c r="AY37" i="9"/>
  <c r="AU37" i="9"/>
  <c r="AH37" i="9"/>
  <c r="AZ36" i="9"/>
  <c r="AY36" i="9"/>
  <c r="AU36" i="9"/>
  <c r="AH36" i="9"/>
  <c r="AZ35" i="9"/>
  <c r="AY35" i="9"/>
  <c r="AU35" i="9"/>
  <c r="AH35" i="9"/>
  <c r="AY34" i="9"/>
  <c r="AZ33" i="9"/>
  <c r="AY33" i="9"/>
  <c r="AY32" i="9" s="1"/>
  <c r="AU33" i="9"/>
  <c r="AH33" i="9"/>
  <c r="AZ31" i="9"/>
  <c r="AY31" i="9"/>
  <c r="AU31" i="9"/>
  <c r="AH31" i="9"/>
  <c r="AY30" i="9"/>
  <c r="AZ29" i="9"/>
  <c r="AY29" i="9"/>
  <c r="AU29" i="9"/>
  <c r="AH29" i="9"/>
  <c r="AZ28" i="9"/>
  <c r="AY28" i="9"/>
  <c r="AY27" i="9" s="1"/>
  <c r="AU28" i="9"/>
  <c r="AH28" i="9"/>
  <c r="AZ26" i="9"/>
  <c r="AY26" i="9"/>
  <c r="AU26" i="9"/>
  <c r="AI26" i="9"/>
  <c r="AH26" i="9"/>
  <c r="AG26" i="9"/>
  <c r="AF26" i="9"/>
  <c r="AZ25" i="9"/>
  <c r="AY25" i="9"/>
  <c r="AU25" i="9"/>
  <c r="AI25" i="9"/>
  <c r="AH25" i="9"/>
  <c r="AG25" i="9"/>
  <c r="AF25" i="9"/>
  <c r="AY24" i="9"/>
  <c r="AZ23" i="9"/>
  <c r="AY23" i="9"/>
  <c r="AU23" i="9"/>
  <c r="AH23" i="9"/>
  <c r="AZ22" i="9"/>
  <c r="AY22" i="9"/>
  <c r="AY20" i="9" s="1"/>
  <c r="AU22" i="9"/>
  <c r="AH22" i="9"/>
  <c r="AZ21" i="9"/>
  <c r="AY21" i="9"/>
  <c r="AU21" i="9"/>
  <c r="AH21" i="9"/>
  <c r="AZ19" i="9"/>
  <c r="AY19" i="9"/>
  <c r="AU19" i="9"/>
  <c r="AH19" i="9"/>
  <c r="AZ18" i="9"/>
  <c r="AY18" i="9"/>
  <c r="AU18" i="9"/>
  <c r="AH18" i="9"/>
  <c r="AZ17" i="9"/>
  <c r="AY17" i="9"/>
  <c r="AY16" i="9" s="1"/>
  <c r="AU17" i="9"/>
  <c r="AH17" i="9"/>
  <c r="AZ15" i="9"/>
  <c r="AY15" i="9"/>
  <c r="AU15" i="9"/>
  <c r="AH15" i="9"/>
  <c r="AZ14" i="9"/>
  <c r="AY14" i="9"/>
  <c r="AY11" i="9" s="1"/>
  <c r="AU14" i="9"/>
  <c r="AH14" i="9"/>
  <c r="AZ13" i="9"/>
  <c r="AY13" i="9"/>
  <c r="AU13" i="9"/>
  <c r="AM13" i="9"/>
  <c r="AL13" i="9"/>
  <c r="AH13" i="9"/>
  <c r="AZ12" i="9"/>
  <c r="AY12" i="9"/>
  <c r="AU12" i="9"/>
  <c r="AH12" i="9"/>
  <c r="AZ10" i="9"/>
  <c r="AY10" i="9"/>
  <c r="AU10" i="9"/>
  <c r="AH10" i="9"/>
  <c r="AZ9" i="9"/>
  <c r="AY9" i="9"/>
  <c r="AU9" i="9"/>
  <c r="AH9" i="9"/>
  <c r="AY8" i="9"/>
  <c r="AH6" i="9"/>
  <c r="K4" i="13" l="1"/>
  <c r="J4" i="13"/>
  <c r="K7" i="13" l="1"/>
  <c r="J7" i="13"/>
  <c r="J21" i="13" s="1"/>
  <c r="S3" i="11"/>
  <c r="S9" i="11"/>
  <c r="S8" i="11"/>
  <c r="E26" i="13" l="1"/>
  <c r="M26" i="13"/>
  <c r="U26" i="13"/>
  <c r="AC26" i="13"/>
  <c r="F26" i="13"/>
  <c r="N26" i="13"/>
  <c r="V26" i="13"/>
  <c r="AD26" i="13"/>
  <c r="J26" i="13"/>
  <c r="Z26" i="13"/>
  <c r="AB26" i="13"/>
  <c r="G26" i="13"/>
  <c r="O26" i="13"/>
  <c r="W26" i="13"/>
  <c r="F11" i="13" s="1"/>
  <c r="AE26" i="13"/>
  <c r="H26" i="13"/>
  <c r="P26" i="13"/>
  <c r="X26" i="13"/>
  <c r="AF26" i="13"/>
  <c r="R26" i="13"/>
  <c r="I26" i="13"/>
  <c r="Q26" i="13"/>
  <c r="Y26" i="13"/>
  <c r="C26" i="13"/>
  <c r="B11" i="13" s="1"/>
  <c r="T26" i="13"/>
  <c r="K26" i="13"/>
  <c r="S26" i="13"/>
  <c r="AA26" i="13"/>
  <c r="D26" i="13"/>
  <c r="L26" i="13"/>
  <c r="D21" i="13"/>
  <c r="Y21" i="13"/>
  <c r="Q21" i="13"/>
  <c r="V21" i="13"/>
  <c r="AF21" i="13"/>
  <c r="X21" i="13"/>
  <c r="P21" i="13"/>
  <c r="C21" i="13"/>
  <c r="AE21" i="13"/>
  <c r="W21" i="13"/>
  <c r="F10" i="13" s="1"/>
  <c r="O21" i="13"/>
  <c r="N21" i="13"/>
  <c r="M21" i="13"/>
  <c r="AD21" i="13"/>
  <c r="AC21" i="13"/>
  <c r="AB21" i="13"/>
  <c r="G10" i="13" s="1"/>
  <c r="L21" i="13"/>
  <c r="F21" i="13"/>
  <c r="AA21" i="13"/>
  <c r="S21" i="13"/>
  <c r="K21" i="13"/>
  <c r="I21" i="13"/>
  <c r="H21" i="13"/>
  <c r="C10" i="13" s="1"/>
  <c r="U21" i="13"/>
  <c r="G21" i="13"/>
  <c r="T21" i="13"/>
  <c r="E21" i="13"/>
  <c r="Z21" i="13"/>
  <c r="R21" i="13"/>
  <c r="C8" i="11"/>
  <c r="C9" i="11" s="1"/>
  <c r="C11" i="13" l="1"/>
  <c r="B10" i="13"/>
  <c r="B14" i="13" s="1"/>
  <c r="C22" i="13" s="1"/>
  <c r="E11" i="13"/>
  <c r="D10" i="13"/>
  <c r="G11" i="13"/>
  <c r="E10" i="13"/>
  <c r="D11" i="13"/>
  <c r="G6" i="13"/>
  <c r="C6" i="13" s="1"/>
  <c r="F19" i="11" l="1"/>
  <c r="P13" i="11"/>
  <c r="F17" i="11"/>
  <c r="D6" i="13"/>
  <c r="E6" i="13" l="1"/>
  <c r="F6" i="13" s="1"/>
  <c r="C5" i="11"/>
  <c r="E14" i="13" l="1"/>
  <c r="E25" i="6"/>
  <c r="W26" i="9" s="1"/>
  <c r="E24" i="6"/>
  <c r="W25" i="9" s="1"/>
  <c r="F50" i="6" l="1"/>
  <c r="D53" i="6"/>
  <c r="D52" i="6"/>
  <c r="E40" i="6"/>
  <c r="W41" i="9" s="1"/>
  <c r="E39" i="6"/>
  <c r="W40" i="9" s="1"/>
  <c r="E50" i="6"/>
  <c r="E49" i="6"/>
  <c r="E48" i="6"/>
  <c r="E46" i="6"/>
  <c r="E52" i="6"/>
  <c r="E53" i="6"/>
  <c r="E30" i="6"/>
  <c r="E27" i="6"/>
  <c r="F53" i="6"/>
  <c r="F52" i="6"/>
  <c r="I54" i="6"/>
  <c r="J54" i="6"/>
  <c r="K54" i="6"/>
  <c r="L54" i="6"/>
  <c r="M54" i="6"/>
  <c r="N54" i="6"/>
  <c r="O54" i="6"/>
  <c r="P54" i="6"/>
  <c r="Q54" i="6"/>
  <c r="R54" i="6"/>
  <c r="S54" i="6"/>
  <c r="T54" i="6"/>
  <c r="U54" i="6"/>
  <c r="V54" i="6"/>
  <c r="W54" i="6"/>
  <c r="X54" i="6"/>
  <c r="Y54" i="6"/>
  <c r="Z54" i="6"/>
  <c r="AA54" i="6"/>
  <c r="AB54" i="6"/>
  <c r="AC54" i="6"/>
  <c r="AD54" i="6"/>
  <c r="AE54" i="6"/>
  <c r="AF54" i="6"/>
  <c r="AG54" i="6"/>
  <c r="AH54" i="6"/>
  <c r="AI54" i="6"/>
  <c r="AJ54" i="6"/>
  <c r="H54"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AK45" i="6"/>
  <c r="AK54" i="6" s="1"/>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51" i="6"/>
  <c r="H45" i="6"/>
  <c r="C53" i="6"/>
  <c r="C52" i="6"/>
  <c r="R9" i="9"/>
  <c r="E9" i="9"/>
  <c r="F8" i="6" s="1"/>
  <c r="R10" i="9"/>
  <c r="E10" i="9"/>
  <c r="F9" i="6" s="1"/>
  <c r="R41" i="9"/>
  <c r="E41" i="9"/>
  <c r="F40" i="6" s="1"/>
  <c r="R40" i="9"/>
  <c r="E40" i="9"/>
  <c r="F39" i="6" s="1"/>
  <c r="R38" i="9"/>
  <c r="E38" i="9"/>
  <c r="F37" i="6" s="1"/>
  <c r="R37" i="9"/>
  <c r="E37" i="9"/>
  <c r="F36" i="6" s="1"/>
  <c r="R36" i="9"/>
  <c r="E36" i="9"/>
  <c r="F35" i="6" s="1"/>
  <c r="R35" i="9"/>
  <c r="E35" i="9"/>
  <c r="F34" i="6" s="1"/>
  <c r="R33" i="9"/>
  <c r="E33" i="9"/>
  <c r="F32" i="6" s="1"/>
  <c r="R31" i="9"/>
  <c r="E31" i="9"/>
  <c r="F30" i="6" s="1"/>
  <c r="R29" i="9"/>
  <c r="E29" i="9"/>
  <c r="F28" i="6" s="1"/>
  <c r="R28" i="9"/>
  <c r="E28" i="9"/>
  <c r="F27" i="6" s="1"/>
  <c r="R26" i="9"/>
  <c r="E26" i="9"/>
  <c r="D25" i="6" s="1"/>
  <c r="R25" i="9"/>
  <c r="E25" i="9"/>
  <c r="F24" i="6" s="1"/>
  <c r="R23" i="9"/>
  <c r="E23" i="9"/>
  <c r="F22" i="6" s="1"/>
  <c r="R22" i="9"/>
  <c r="E22" i="9"/>
  <c r="F21" i="6" s="1"/>
  <c r="R21" i="9"/>
  <c r="E21" i="9"/>
  <c r="F20" i="6" s="1"/>
  <c r="R19" i="9"/>
  <c r="E19" i="9"/>
  <c r="F18" i="6" s="1"/>
  <c r="R18" i="9"/>
  <c r="E18" i="9"/>
  <c r="F17" i="6" s="1"/>
  <c r="R17" i="9"/>
  <c r="E17" i="9"/>
  <c r="F16" i="6" s="1"/>
  <c r="R15" i="9"/>
  <c r="E15" i="9"/>
  <c r="F14" i="6" s="1"/>
  <c r="R14" i="9"/>
  <c r="E14" i="9"/>
  <c r="F13" i="6" s="1"/>
  <c r="R13" i="9"/>
  <c r="E13" i="9"/>
  <c r="F12" i="6" s="1"/>
  <c r="R12" i="9"/>
  <c r="F41" i="9"/>
  <c r="D40" i="6" s="1"/>
  <c r="F40" i="9"/>
  <c r="D39" i="6" s="1"/>
  <c r="D40" i="9"/>
  <c r="F26" i="9"/>
  <c r="D26" i="9"/>
  <c r="F25" i="9"/>
  <c r="D24" i="6" s="1"/>
  <c r="D25" i="9"/>
  <c r="D41" i="9"/>
  <c r="C41" i="9"/>
  <c r="C40" i="9"/>
  <c r="C26" i="9"/>
  <c r="C25" i="9"/>
  <c r="C40" i="6"/>
  <c r="C39" i="6"/>
  <c r="C25" i="6"/>
  <c r="C24" i="6"/>
  <c r="AK15" i="6"/>
  <c r="AJ15" i="6"/>
  <c r="AI15" i="6"/>
  <c r="AH15" i="6"/>
  <c r="AG15" i="6"/>
  <c r="AF15" i="6"/>
  <c r="AE15" i="6"/>
  <c r="AD15" i="6"/>
  <c r="AD41" i="6" s="1"/>
  <c r="AC15" i="6"/>
  <c r="AB15" i="6"/>
  <c r="AA15" i="6"/>
  <c r="Z15" i="6"/>
  <c r="Y15" i="6"/>
  <c r="X15" i="6"/>
  <c r="W15" i="6"/>
  <c r="V15" i="6"/>
  <c r="U15" i="6"/>
  <c r="T15" i="6"/>
  <c r="S15" i="6"/>
  <c r="R15" i="6"/>
  <c r="Q15" i="6"/>
  <c r="P15" i="6"/>
  <c r="O15" i="6"/>
  <c r="N15" i="6"/>
  <c r="M15" i="6"/>
  <c r="M41" i="6" s="1"/>
  <c r="L15" i="6"/>
  <c r="K15" i="6"/>
  <c r="J15" i="6"/>
  <c r="I15" i="6"/>
  <c r="H15" i="6"/>
  <c r="E18" i="6"/>
  <c r="AM18" i="6"/>
  <c r="AL18" i="6"/>
  <c r="E12" i="9"/>
  <c r="F11" i="6" s="1"/>
  <c r="E6" i="9"/>
  <c r="V50" i="9"/>
  <c r="V49" i="9"/>
  <c r="V41" i="9"/>
  <c r="V40" i="9"/>
  <c r="V39" i="9"/>
  <c r="V26" i="9"/>
  <c r="V25" i="9"/>
  <c r="V24" i="9"/>
  <c r="H38" i="6"/>
  <c r="J41" i="6"/>
  <c r="I41" i="6"/>
  <c r="K41" i="6"/>
  <c r="K42" i="6" s="1"/>
  <c r="L41" i="6"/>
  <c r="R41" i="6"/>
  <c r="T41" i="6"/>
  <c r="W41" i="6"/>
  <c r="X41" i="6"/>
  <c r="Z41" i="6"/>
  <c r="AA41" i="6"/>
  <c r="AC41" i="6"/>
  <c r="AE41" i="6"/>
  <c r="AF41" i="6"/>
  <c r="AG41" i="6"/>
  <c r="AH41" i="6"/>
  <c r="AI41" i="6"/>
  <c r="AJ41" i="6"/>
  <c r="AK41" i="6"/>
  <c r="AM40" i="6"/>
  <c r="AL40" i="6"/>
  <c r="AM39" i="6"/>
  <c r="AL39"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7" i="6"/>
  <c r="AJ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K23" i="6"/>
  <c r="H23" i="6"/>
  <c r="AM24" i="6"/>
  <c r="AL24" i="6"/>
  <c r="AN24" i="6" s="1"/>
  <c r="V48" i="9" l="1"/>
  <c r="AN18" i="6"/>
  <c r="AN39" i="6"/>
  <c r="F25" i="6"/>
  <c r="AM38" i="6"/>
  <c r="AN40" i="6"/>
  <c r="AL38" i="6"/>
  <c r="AM23" i="6"/>
  <c r="AL2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AK19" i="6"/>
  <c r="AJ19" i="6"/>
  <c r="AI19" i="6"/>
  <c r="AH19" i="6"/>
  <c r="AG19" i="6"/>
  <c r="AF19" i="6"/>
  <c r="AE19" i="6"/>
  <c r="AD19" i="6"/>
  <c r="AC19" i="6"/>
  <c r="AB19" i="6"/>
  <c r="AB41" i="6" s="1"/>
  <c r="AA19" i="6"/>
  <c r="Z19" i="6"/>
  <c r="Y19" i="6"/>
  <c r="X19" i="6"/>
  <c r="W19" i="6"/>
  <c r="V19" i="6"/>
  <c r="V41" i="6" s="1"/>
  <c r="U19" i="6"/>
  <c r="T19" i="6"/>
  <c r="S19" i="6"/>
  <c r="S41" i="6" s="1"/>
  <c r="R19" i="6"/>
  <c r="Q19" i="6"/>
  <c r="Q41" i="6" s="1"/>
  <c r="P19" i="6"/>
  <c r="O19" i="6"/>
  <c r="N19" i="6"/>
  <c r="N41" i="6" s="1"/>
  <c r="M19" i="6"/>
  <c r="L19" i="6"/>
  <c r="K19" i="6"/>
  <c r="J19" i="6"/>
  <c r="I19" i="6"/>
  <c r="H19" i="6"/>
  <c r="AK7" i="6"/>
  <c r="AJ7" i="6"/>
  <c r="AI7" i="6"/>
  <c r="AH7" i="6"/>
  <c r="AG7" i="6"/>
  <c r="AF7" i="6"/>
  <c r="AE7" i="6"/>
  <c r="AD7" i="6"/>
  <c r="AC7" i="6"/>
  <c r="AB7" i="6"/>
  <c r="AA7" i="6"/>
  <c r="Z7" i="6"/>
  <c r="Y7" i="6"/>
  <c r="X7" i="6"/>
  <c r="W7" i="6"/>
  <c r="V7" i="6"/>
  <c r="U7" i="6"/>
  <c r="T7" i="6"/>
  <c r="S7" i="6"/>
  <c r="R7" i="6"/>
  <c r="Q7" i="6"/>
  <c r="P7" i="6"/>
  <c r="O7" i="6"/>
  <c r="O41" i="6" s="1"/>
  <c r="N7" i="6"/>
  <c r="M7" i="6"/>
  <c r="L7" i="6"/>
  <c r="K7" i="6"/>
  <c r="J7" i="6"/>
  <c r="I7" i="6"/>
  <c r="AD10" i="6"/>
  <c r="AM25" i="6"/>
  <c r="AL25" i="6"/>
  <c r="P41" i="6" l="1"/>
  <c r="H41" i="6"/>
  <c r="AN38" i="6"/>
  <c r="AN23" i="6"/>
  <c r="AN25" i="6"/>
  <c r="AL19" i="6"/>
  <c r="AL7" i="6"/>
  <c r="B3" i="13" l="1"/>
  <c r="B2" i="13"/>
  <c r="G58" i="6" l="1"/>
  <c r="B16" i="13" l="1"/>
  <c r="C27" i="13" s="1"/>
  <c r="G9" i="12"/>
  <c r="G11" i="12" s="1"/>
  <c r="D31" i="13"/>
  <c r="G7" i="12"/>
  <c r="G7" i="13"/>
  <c r="C7" i="13" l="1"/>
  <c r="D7" i="13" s="1"/>
  <c r="D27" i="13"/>
  <c r="E27" i="13" s="1"/>
  <c r="F27" i="13" s="1"/>
  <c r="G27" i="13" s="1"/>
  <c r="H27" i="13" s="1"/>
  <c r="I27" i="13" s="1"/>
  <c r="J27" i="13" s="1"/>
  <c r="K27" i="13" s="1"/>
  <c r="L27" i="13" s="1"/>
  <c r="M27" i="13" s="1"/>
  <c r="N27" i="13" s="1"/>
  <c r="O27" i="13" s="1"/>
  <c r="P27" i="13" s="1"/>
  <c r="Q27" i="13" s="1"/>
  <c r="R27" i="13" s="1"/>
  <c r="S27" i="13" s="1"/>
  <c r="T27" i="13" s="1"/>
  <c r="U27" i="13" s="1"/>
  <c r="V27" i="13" s="1"/>
  <c r="J31" i="13"/>
  <c r="AA31" i="13"/>
  <c r="Z31" i="13"/>
  <c r="S31" i="13"/>
  <c r="C31" i="13"/>
  <c r="R31" i="13"/>
  <c r="K31" i="13"/>
  <c r="Q31" i="13"/>
  <c r="AF31" i="13"/>
  <c r="X31" i="13"/>
  <c r="P31" i="13"/>
  <c r="H31" i="13"/>
  <c r="AE31" i="13"/>
  <c r="W31" i="13"/>
  <c r="O31" i="13"/>
  <c r="G31" i="13"/>
  <c r="Y31" i="13"/>
  <c r="AD31" i="13"/>
  <c r="V31" i="13"/>
  <c r="N31" i="13"/>
  <c r="F31" i="13"/>
  <c r="I31" i="13"/>
  <c r="AC31" i="13"/>
  <c r="U31" i="13"/>
  <c r="M31" i="13"/>
  <c r="E31" i="13"/>
  <c r="AB31" i="13"/>
  <c r="T31" i="13"/>
  <c r="L31" i="13"/>
  <c r="D14" i="13"/>
  <c r="M22" i="13" s="1"/>
  <c r="N22" i="13" s="1"/>
  <c r="O22" i="13" s="1"/>
  <c r="P22" i="13" s="1"/>
  <c r="Q22" i="13" s="1"/>
  <c r="C23" i="13"/>
  <c r="C24" i="13" s="1"/>
  <c r="C14" i="13"/>
  <c r="H22" i="13" s="1"/>
  <c r="I22" i="13" s="1"/>
  <c r="J22" i="13" s="1"/>
  <c r="K22" i="13" s="1"/>
  <c r="L22" i="13" s="1"/>
  <c r="R22" i="13"/>
  <c r="S22" i="13" s="1"/>
  <c r="T22" i="13" s="1"/>
  <c r="U22" i="13" s="1"/>
  <c r="V22" i="13" s="1"/>
  <c r="C16" i="13"/>
  <c r="G25" i="12"/>
  <c r="AE77" i="12"/>
  <c r="AD77" i="12"/>
  <c r="AC77" i="12"/>
  <c r="AB77" i="12"/>
  <c r="AA77" i="12"/>
  <c r="Z77" i="12"/>
  <c r="Y77" i="12"/>
  <c r="X77" i="12"/>
  <c r="W77" i="12"/>
  <c r="AE76" i="12"/>
  <c r="AD76" i="12"/>
  <c r="AC76" i="12"/>
  <c r="AB76" i="12"/>
  <c r="AA76" i="12"/>
  <c r="Z76" i="12"/>
  <c r="Y76" i="12"/>
  <c r="Y79" i="12" s="1"/>
  <c r="X76" i="12"/>
  <c r="W76" i="12"/>
  <c r="O76" i="12"/>
  <c r="N76" i="12"/>
  <c r="M76" i="12"/>
  <c r="L76" i="12"/>
  <c r="K76" i="12"/>
  <c r="J76" i="12"/>
  <c r="J79" i="12" s="1"/>
  <c r="I76" i="12"/>
  <c r="H76" i="12"/>
  <c r="G76" i="12"/>
  <c r="AE75" i="12"/>
  <c r="AD75" i="12"/>
  <c r="AC75" i="12"/>
  <c r="AB75" i="12"/>
  <c r="AA75" i="12"/>
  <c r="Z75" i="12"/>
  <c r="Y75" i="12"/>
  <c r="X75" i="12"/>
  <c r="W75" i="12"/>
  <c r="O75" i="12"/>
  <c r="N75" i="12"/>
  <c r="N79" i="12" s="1"/>
  <c r="M75" i="12"/>
  <c r="L75" i="12"/>
  <c r="L79" i="12" s="1"/>
  <c r="K75" i="12"/>
  <c r="J75" i="12"/>
  <c r="I75" i="12"/>
  <c r="H75" i="12"/>
  <c r="G75" i="12"/>
  <c r="AE60" i="12"/>
  <c r="AE64" i="12" s="1"/>
  <c r="AD60" i="12"/>
  <c r="AC60" i="12"/>
  <c r="AC64" i="12" s="1"/>
  <c r="AB60" i="12"/>
  <c r="AA60" i="12"/>
  <c r="Z60" i="12"/>
  <c r="Y60" i="12"/>
  <c r="X60" i="12"/>
  <c r="W60" i="12"/>
  <c r="AE59" i="12"/>
  <c r="AD59" i="12"/>
  <c r="AC59" i="12"/>
  <c r="AB59" i="12"/>
  <c r="AA59" i="12"/>
  <c r="Z59" i="12"/>
  <c r="Y59" i="12"/>
  <c r="X59" i="12"/>
  <c r="W59" i="12"/>
  <c r="O59" i="12"/>
  <c r="O62" i="12" s="1"/>
  <c r="N59" i="12"/>
  <c r="M59" i="12"/>
  <c r="L59" i="12"/>
  <c r="K59" i="12"/>
  <c r="J59" i="12"/>
  <c r="I59" i="12"/>
  <c r="H59" i="12"/>
  <c r="G59" i="12"/>
  <c r="AE58" i="12"/>
  <c r="AD58" i="12"/>
  <c r="AC58" i="12"/>
  <c r="AB58" i="12"/>
  <c r="AA58" i="12"/>
  <c r="Z58" i="12"/>
  <c r="Z62" i="12" s="1"/>
  <c r="Y58" i="12"/>
  <c r="X58" i="12"/>
  <c r="X62" i="12" s="1"/>
  <c r="W58" i="12"/>
  <c r="O58" i="12"/>
  <c r="N58" i="12"/>
  <c r="M58" i="12"/>
  <c r="L58" i="12"/>
  <c r="K58" i="12"/>
  <c r="J58" i="12"/>
  <c r="I58" i="12"/>
  <c r="H58" i="12"/>
  <c r="G58" i="12"/>
  <c r="AE57" i="12"/>
  <c r="AD57" i="12"/>
  <c r="AC57" i="12"/>
  <c r="AB57" i="12"/>
  <c r="AB64" i="12" s="1"/>
  <c r="AA57" i="12"/>
  <c r="Z57" i="12"/>
  <c r="Z61" i="12" s="1"/>
  <c r="Z64" i="12" s="1"/>
  <c r="Y57" i="12"/>
  <c r="X57" i="12"/>
  <c r="W57" i="12"/>
  <c r="O57" i="12"/>
  <c r="N57" i="12"/>
  <c r="M57" i="12"/>
  <c r="M62" i="12" s="1"/>
  <c r="L57" i="12"/>
  <c r="K57" i="12"/>
  <c r="K62" i="12" s="1"/>
  <c r="J57" i="12"/>
  <c r="I57" i="12"/>
  <c r="H57" i="12"/>
  <c r="G57" i="12"/>
  <c r="AE42" i="12"/>
  <c r="AD42" i="12"/>
  <c r="AD46" i="12" s="1"/>
  <c r="AC42" i="12"/>
  <c r="AB42" i="12"/>
  <c r="AB46" i="12" s="1"/>
  <c r="AA42" i="12"/>
  <c r="Z42" i="12"/>
  <c r="Y42" i="12"/>
  <c r="X42" i="12"/>
  <c r="W42" i="12"/>
  <c r="AE41" i="12"/>
  <c r="AD41" i="12"/>
  <c r="AC41" i="12"/>
  <c r="AC46" i="12" s="1"/>
  <c r="AB41" i="12"/>
  <c r="AA41" i="12"/>
  <c r="Z41" i="12"/>
  <c r="Y41" i="12"/>
  <c r="X41" i="12"/>
  <c r="W41" i="12"/>
  <c r="W44" i="12" s="1"/>
  <c r="O41" i="12"/>
  <c r="N41" i="12"/>
  <c r="N44" i="12" s="1"/>
  <c r="M41" i="12"/>
  <c r="L41" i="12"/>
  <c r="K41" i="12"/>
  <c r="J41" i="12"/>
  <c r="I41" i="12"/>
  <c r="H41" i="12"/>
  <c r="G41" i="12"/>
  <c r="AE40" i="12"/>
  <c r="AD40" i="12"/>
  <c r="AC40" i="12"/>
  <c r="AB40" i="12"/>
  <c r="AA40" i="12"/>
  <c r="Z40" i="12"/>
  <c r="Y40" i="12"/>
  <c r="X40" i="12"/>
  <c r="W40" i="12"/>
  <c r="O40" i="12"/>
  <c r="N40" i="12"/>
  <c r="M40" i="12"/>
  <c r="L40" i="12"/>
  <c r="K40" i="12"/>
  <c r="J40" i="12"/>
  <c r="J42" i="12" s="1"/>
  <c r="I40" i="12"/>
  <c r="H40" i="12"/>
  <c r="H42" i="12" s="1"/>
  <c r="G40" i="12"/>
  <c r="AE25" i="12"/>
  <c r="AD25" i="12"/>
  <c r="AC25" i="12"/>
  <c r="AB25" i="12"/>
  <c r="AA25" i="12"/>
  <c r="Z25" i="12"/>
  <c r="Y25" i="12"/>
  <c r="X25" i="12"/>
  <c r="W25" i="12"/>
  <c r="AE24" i="12"/>
  <c r="AD24" i="12"/>
  <c r="AC24" i="12"/>
  <c r="AB24" i="12"/>
  <c r="AA24" i="12"/>
  <c r="Z24" i="12"/>
  <c r="Y24" i="12"/>
  <c r="X24" i="12"/>
  <c r="W24" i="12"/>
  <c r="O24" i="12"/>
  <c r="N24" i="12"/>
  <c r="M24" i="12"/>
  <c r="L24" i="12"/>
  <c r="K24" i="12"/>
  <c r="K27" i="12" s="1"/>
  <c r="J24" i="12"/>
  <c r="I24" i="12"/>
  <c r="H24" i="12"/>
  <c r="G24" i="12"/>
  <c r="AE23" i="12"/>
  <c r="AD23" i="12"/>
  <c r="AC23" i="12"/>
  <c r="AB23" i="12"/>
  <c r="AB29" i="12" s="1"/>
  <c r="AA23" i="12"/>
  <c r="Z23" i="12"/>
  <c r="Y23" i="12"/>
  <c r="X23" i="12"/>
  <c r="W23" i="12"/>
  <c r="O23" i="12"/>
  <c r="N23" i="12"/>
  <c r="M23" i="12"/>
  <c r="M27" i="12" s="1"/>
  <c r="L23" i="12"/>
  <c r="K23" i="12"/>
  <c r="J23" i="12"/>
  <c r="I23" i="12"/>
  <c r="H23" i="12"/>
  <c r="G23" i="12"/>
  <c r="AE22" i="12"/>
  <c r="AD22" i="12"/>
  <c r="AD29" i="12" s="1"/>
  <c r="AC22" i="12"/>
  <c r="AB22" i="12"/>
  <c r="AA22" i="12"/>
  <c r="Z22" i="12"/>
  <c r="Y22" i="12"/>
  <c r="X22" i="12"/>
  <c r="W22" i="12"/>
  <c r="O22" i="12"/>
  <c r="O27" i="12" s="1"/>
  <c r="N22" i="12"/>
  <c r="M22" i="12"/>
  <c r="L22" i="12"/>
  <c r="K22" i="12"/>
  <c r="J22" i="12"/>
  <c r="I22" i="12"/>
  <c r="H22" i="12"/>
  <c r="G22" i="12"/>
  <c r="AE7" i="12"/>
  <c r="AD7" i="12"/>
  <c r="AC7" i="12"/>
  <c r="AB7" i="12"/>
  <c r="AA7" i="12"/>
  <c r="Z7" i="12"/>
  <c r="Z11" i="12" s="1"/>
  <c r="Y7" i="12"/>
  <c r="X7" i="12"/>
  <c r="W7" i="12"/>
  <c r="AE6" i="12"/>
  <c r="AD6" i="12"/>
  <c r="AC6" i="12"/>
  <c r="AB6" i="12"/>
  <c r="AA6" i="12"/>
  <c r="Z6" i="12"/>
  <c r="Y6" i="12"/>
  <c r="Y9" i="12" s="1"/>
  <c r="X6" i="12"/>
  <c r="W6" i="12"/>
  <c r="O6" i="12"/>
  <c r="N6" i="12"/>
  <c r="M6" i="12"/>
  <c r="L6" i="12"/>
  <c r="K6" i="12"/>
  <c r="J6" i="12"/>
  <c r="J9" i="12" s="1"/>
  <c r="I6" i="12"/>
  <c r="H6" i="12"/>
  <c r="G6" i="12"/>
  <c r="AE5" i="12"/>
  <c r="AD5" i="12"/>
  <c r="AC5" i="12"/>
  <c r="AB5" i="12"/>
  <c r="AA5" i="12"/>
  <c r="Z5" i="12"/>
  <c r="Y5" i="12"/>
  <c r="X5" i="12"/>
  <c r="W5" i="12"/>
  <c r="O5" i="12"/>
  <c r="N5" i="12"/>
  <c r="M5" i="12"/>
  <c r="L5" i="12"/>
  <c r="K5" i="12"/>
  <c r="J5" i="12"/>
  <c r="I5" i="12"/>
  <c r="H5" i="12"/>
  <c r="G5" i="12"/>
  <c r="AE85" i="12"/>
  <c r="AD85" i="12"/>
  <c r="AC85" i="12"/>
  <c r="AB85" i="12"/>
  <c r="AA85" i="12"/>
  <c r="Z85" i="12"/>
  <c r="Y85" i="12"/>
  <c r="X85" i="12"/>
  <c r="W85" i="12"/>
  <c r="O83" i="12"/>
  <c r="N83" i="12"/>
  <c r="M83" i="12"/>
  <c r="L83" i="12"/>
  <c r="K83" i="12"/>
  <c r="J83" i="12"/>
  <c r="I83" i="12"/>
  <c r="H83" i="12"/>
  <c r="G83" i="12"/>
  <c r="AE82" i="12"/>
  <c r="AD82" i="12"/>
  <c r="AC82" i="12"/>
  <c r="AB82" i="12"/>
  <c r="AA82" i="12"/>
  <c r="Z82" i="12"/>
  <c r="Y82" i="12"/>
  <c r="X82" i="12"/>
  <c r="W82" i="12"/>
  <c r="U80" i="12"/>
  <c r="O80" i="12"/>
  <c r="N80" i="12"/>
  <c r="M80" i="12"/>
  <c r="L80" i="12"/>
  <c r="K80" i="12"/>
  <c r="J80" i="12"/>
  <c r="I80" i="12"/>
  <c r="H80" i="12"/>
  <c r="G80" i="12"/>
  <c r="W79" i="12"/>
  <c r="E78" i="12"/>
  <c r="U77" i="12"/>
  <c r="J77" i="12"/>
  <c r="Z79" i="12"/>
  <c r="X79" i="12"/>
  <c r="E76" i="12"/>
  <c r="AE81" i="12"/>
  <c r="AD81" i="12"/>
  <c r="AC81" i="12"/>
  <c r="AB81" i="12"/>
  <c r="AA81" i="12"/>
  <c r="Z78" i="12"/>
  <c r="Y78" i="12"/>
  <c r="X78" i="12"/>
  <c r="O79" i="12"/>
  <c r="M79" i="12"/>
  <c r="K79" i="12"/>
  <c r="I77" i="12"/>
  <c r="H77" i="12"/>
  <c r="U74" i="12"/>
  <c r="E74" i="12"/>
  <c r="AE68" i="12"/>
  <c r="AD68" i="12"/>
  <c r="AC68" i="12"/>
  <c r="AB68" i="12"/>
  <c r="AA68" i="12"/>
  <c r="Z68" i="12"/>
  <c r="Y68" i="12"/>
  <c r="X68" i="12"/>
  <c r="W68" i="12"/>
  <c r="O66" i="12"/>
  <c r="N66" i="12"/>
  <c r="M66" i="12"/>
  <c r="L66" i="12"/>
  <c r="K66" i="12"/>
  <c r="J66" i="12"/>
  <c r="I66" i="12"/>
  <c r="H66" i="12"/>
  <c r="G66" i="12"/>
  <c r="AE65" i="12"/>
  <c r="AD65" i="12"/>
  <c r="AC65" i="12"/>
  <c r="AB65" i="12"/>
  <c r="AA65" i="12"/>
  <c r="Z65" i="12"/>
  <c r="Y65" i="12"/>
  <c r="X65" i="12"/>
  <c r="W65" i="12"/>
  <c r="AA64" i="12"/>
  <c r="U63" i="12"/>
  <c r="O63" i="12"/>
  <c r="N63" i="12"/>
  <c r="M63" i="12"/>
  <c r="L63" i="12"/>
  <c r="K63" i="12"/>
  <c r="J63" i="12"/>
  <c r="I63" i="12"/>
  <c r="H63" i="12"/>
  <c r="G63" i="12"/>
  <c r="Y61" i="12"/>
  <c r="W61" i="12"/>
  <c r="E61" i="12"/>
  <c r="U59" i="12"/>
  <c r="Y62" i="12"/>
  <c r="W62" i="12"/>
  <c r="E58" i="12"/>
  <c r="AD64" i="12"/>
  <c r="N62" i="12"/>
  <c r="L62" i="12"/>
  <c r="J60" i="12"/>
  <c r="J62" i="12" s="1"/>
  <c r="U56" i="12"/>
  <c r="E56" i="12"/>
  <c r="AE50" i="12"/>
  <c r="AD50" i="12"/>
  <c r="AC50" i="12"/>
  <c r="AB50" i="12"/>
  <c r="AA50" i="12"/>
  <c r="Z50" i="12"/>
  <c r="Y50" i="12"/>
  <c r="X50" i="12"/>
  <c r="W50" i="12"/>
  <c r="O48" i="12"/>
  <c r="N48" i="12"/>
  <c r="M48" i="12"/>
  <c r="L48" i="12"/>
  <c r="K48" i="12"/>
  <c r="J48" i="12"/>
  <c r="I48" i="12"/>
  <c r="H48" i="12"/>
  <c r="G48" i="12"/>
  <c r="AE47" i="12"/>
  <c r="AD47" i="12"/>
  <c r="AC47" i="12"/>
  <c r="AB47" i="12"/>
  <c r="AA47" i="12"/>
  <c r="Z47" i="12"/>
  <c r="Y47" i="12"/>
  <c r="X47" i="12"/>
  <c r="W47" i="12"/>
  <c r="G47" i="12"/>
  <c r="G65" i="12" s="1"/>
  <c r="U45" i="12"/>
  <c r="O45" i="12"/>
  <c r="N45" i="12"/>
  <c r="M45" i="12"/>
  <c r="L45" i="12"/>
  <c r="K45" i="12"/>
  <c r="J45" i="12"/>
  <c r="I45" i="12"/>
  <c r="H45" i="12"/>
  <c r="G45" i="12"/>
  <c r="Y44" i="12"/>
  <c r="E43" i="12"/>
  <c r="U42" i="12"/>
  <c r="Z44" i="12"/>
  <c r="X44" i="12"/>
  <c r="E41" i="12"/>
  <c r="AE46" i="12"/>
  <c r="AA46" i="12"/>
  <c r="Z43" i="12"/>
  <c r="Y43" i="12"/>
  <c r="X43" i="12"/>
  <c r="O44" i="12"/>
  <c r="M44" i="12"/>
  <c r="L44" i="12"/>
  <c r="K44" i="12"/>
  <c r="I42" i="12"/>
  <c r="U39" i="12"/>
  <c r="E39" i="12"/>
  <c r="AE33" i="12"/>
  <c r="AD33" i="12"/>
  <c r="AC33" i="12"/>
  <c r="AB33" i="12"/>
  <c r="AA33" i="12"/>
  <c r="Z33" i="12"/>
  <c r="Y33" i="12"/>
  <c r="X33" i="12"/>
  <c r="W33" i="12"/>
  <c r="W32" i="12"/>
  <c r="W49" i="12" s="1"/>
  <c r="O31" i="12"/>
  <c r="N31" i="12"/>
  <c r="M31" i="12"/>
  <c r="L31" i="12"/>
  <c r="K31" i="12"/>
  <c r="J31" i="12"/>
  <c r="I31" i="12"/>
  <c r="H31" i="12"/>
  <c r="G31" i="12"/>
  <c r="AE30" i="12"/>
  <c r="AD30" i="12"/>
  <c r="AC30" i="12"/>
  <c r="AB30" i="12"/>
  <c r="AA30" i="12"/>
  <c r="Z30" i="12"/>
  <c r="Y30" i="12"/>
  <c r="X30" i="12"/>
  <c r="W30" i="12"/>
  <c r="G30" i="12"/>
  <c r="AA29" i="12"/>
  <c r="U28" i="12"/>
  <c r="O28" i="12"/>
  <c r="N28" i="12"/>
  <c r="M28" i="12"/>
  <c r="L28" i="12"/>
  <c r="K28" i="12"/>
  <c r="J28" i="12"/>
  <c r="I28" i="12"/>
  <c r="H28" i="12"/>
  <c r="G28" i="12"/>
  <c r="Z27" i="12"/>
  <c r="Y26" i="12"/>
  <c r="Y29" i="12" s="1"/>
  <c r="W26" i="12"/>
  <c r="E26" i="12"/>
  <c r="AC29" i="12"/>
  <c r="U24" i="12"/>
  <c r="Y27" i="12"/>
  <c r="X27" i="12"/>
  <c r="W27" i="12"/>
  <c r="E23" i="12"/>
  <c r="AE29" i="12"/>
  <c r="Z26" i="12"/>
  <c r="Z29" i="12" s="1"/>
  <c r="W29" i="12"/>
  <c r="W31" i="12" s="1"/>
  <c r="N27" i="12"/>
  <c r="L27" i="12"/>
  <c r="J25" i="12"/>
  <c r="J27" i="12" s="1"/>
  <c r="U21" i="12"/>
  <c r="E21" i="12"/>
  <c r="AE15" i="12"/>
  <c r="AD15" i="12"/>
  <c r="AC15" i="12"/>
  <c r="AB15" i="12"/>
  <c r="AA15" i="12"/>
  <c r="Z15" i="12"/>
  <c r="Y15" i="12"/>
  <c r="X15" i="12"/>
  <c r="W15" i="12"/>
  <c r="W16" i="12" s="1"/>
  <c r="W14" i="12"/>
  <c r="O13" i="12"/>
  <c r="N13" i="12"/>
  <c r="M13" i="12"/>
  <c r="L13" i="12"/>
  <c r="K13" i="12"/>
  <c r="J13" i="12"/>
  <c r="I13" i="12"/>
  <c r="H13" i="12"/>
  <c r="G13" i="12"/>
  <c r="G14" i="12" s="1"/>
  <c r="AE12" i="12"/>
  <c r="AD12" i="12"/>
  <c r="AC12" i="12"/>
  <c r="AB12" i="12"/>
  <c r="AA12" i="12"/>
  <c r="Z12" i="12"/>
  <c r="Y12" i="12"/>
  <c r="X12" i="12"/>
  <c r="W12" i="12"/>
  <c r="AE11" i="12"/>
  <c r="U10" i="12"/>
  <c r="O10" i="12"/>
  <c r="N10" i="12"/>
  <c r="M10" i="12"/>
  <c r="L10" i="12"/>
  <c r="K10" i="12"/>
  <c r="J10" i="12"/>
  <c r="I10" i="12"/>
  <c r="H10" i="12"/>
  <c r="G10" i="12"/>
  <c r="X9" i="12"/>
  <c r="Z8" i="12"/>
  <c r="E8" i="12"/>
  <c r="U7" i="12"/>
  <c r="J7" i="12"/>
  <c r="I7" i="12"/>
  <c r="I9" i="12" s="1"/>
  <c r="Z9" i="12"/>
  <c r="W9" i="12"/>
  <c r="E6" i="12"/>
  <c r="AD11" i="12"/>
  <c r="AC11" i="12"/>
  <c r="AB11" i="12"/>
  <c r="AA11" i="12"/>
  <c r="Y8" i="12"/>
  <c r="X8" i="12"/>
  <c r="W8" i="12"/>
  <c r="W11" i="12" s="1"/>
  <c r="W13" i="12" s="1"/>
  <c r="O9" i="12"/>
  <c r="N9" i="12"/>
  <c r="M9" i="12"/>
  <c r="L9" i="12"/>
  <c r="K9" i="12"/>
  <c r="H7" i="12"/>
  <c r="U4" i="12"/>
  <c r="E4" i="12"/>
  <c r="C26" i="11"/>
  <c r="E25" i="11"/>
  <c r="F25" i="11" s="1"/>
  <c r="G25" i="11" s="1"/>
  <c r="H25" i="11" s="1"/>
  <c r="I25" i="11" s="1"/>
  <c r="D25" i="11"/>
  <c r="C25" i="11"/>
  <c r="M25" i="11" s="1"/>
  <c r="AC24" i="11"/>
  <c r="AB24" i="11"/>
  <c r="AA24" i="11"/>
  <c r="Z24" i="11"/>
  <c r="Y24" i="11"/>
  <c r="X24" i="11"/>
  <c r="W24" i="11"/>
  <c r="S24" i="11"/>
  <c r="R24" i="11"/>
  <c r="Q24" i="11"/>
  <c r="P24" i="11"/>
  <c r="O24" i="11"/>
  <c r="N24" i="11"/>
  <c r="M24" i="11"/>
  <c r="I24" i="11"/>
  <c r="H24" i="11"/>
  <c r="G24" i="11"/>
  <c r="F24" i="11"/>
  <c r="E24" i="11"/>
  <c r="D24" i="11"/>
  <c r="C24" i="11"/>
  <c r="C27" i="11" s="1"/>
  <c r="AC23" i="11"/>
  <c r="X23" i="11"/>
  <c r="Y23" i="11" s="1"/>
  <c r="Z23" i="11" s="1"/>
  <c r="AA23" i="11" s="1"/>
  <c r="AB23" i="11" s="1"/>
  <c r="N23" i="11"/>
  <c r="O23" i="11" s="1"/>
  <c r="P23" i="11" s="1"/>
  <c r="Q23" i="11" s="1"/>
  <c r="R23" i="11" s="1"/>
  <c r="S23" i="11" s="1"/>
  <c r="E23" i="11"/>
  <c r="F23" i="11" s="1"/>
  <c r="G23" i="11" s="1"/>
  <c r="H23" i="11" s="1"/>
  <c r="I23" i="11" s="1"/>
  <c r="D23" i="11"/>
  <c r="C23" i="11"/>
  <c r="X22" i="11"/>
  <c r="M22" i="11"/>
  <c r="D22" i="11"/>
  <c r="E22" i="11" s="1"/>
  <c r="C19" i="11"/>
  <c r="W7" i="11"/>
  <c r="X7" i="11" s="1"/>
  <c r="Y7" i="11" s="1"/>
  <c r="Z7" i="11" s="1"/>
  <c r="AA7" i="11" s="1"/>
  <c r="AB7" i="11" s="1"/>
  <c r="AC7" i="11" s="1"/>
  <c r="P7" i="11"/>
  <c r="Q7" i="11" s="1"/>
  <c r="R7" i="11" s="1"/>
  <c r="S7" i="11" s="1"/>
  <c r="O7" i="11"/>
  <c r="N7" i="11"/>
  <c r="M7" i="11"/>
  <c r="D7" i="11"/>
  <c r="E7" i="11" s="1"/>
  <c r="F7" i="11" s="1"/>
  <c r="G7" i="11" s="1"/>
  <c r="H7" i="11" s="1"/>
  <c r="I7" i="11" s="1"/>
  <c r="M6" i="11"/>
  <c r="W6" i="11" s="1"/>
  <c r="H6" i="11"/>
  <c r="I6" i="11" s="1"/>
  <c r="E6" i="11"/>
  <c r="F6" i="11" s="1"/>
  <c r="G6" i="11" s="1"/>
  <c r="D6" i="11"/>
  <c r="AC5" i="11"/>
  <c r="AB5" i="11"/>
  <c r="AA5" i="11"/>
  <c r="Z5" i="11"/>
  <c r="Y5" i="11"/>
  <c r="X5" i="11"/>
  <c r="W5" i="11"/>
  <c r="S5" i="11"/>
  <c r="R5" i="11"/>
  <c r="Q5" i="11"/>
  <c r="P5" i="11"/>
  <c r="O5" i="11"/>
  <c r="N5" i="11"/>
  <c r="M5" i="11"/>
  <c r="I5" i="11"/>
  <c r="H5" i="11"/>
  <c r="G5" i="11"/>
  <c r="F5" i="11"/>
  <c r="E5" i="11"/>
  <c r="D5" i="11"/>
  <c r="D8" i="11" s="1"/>
  <c r="C13" i="11"/>
  <c r="C14" i="11" s="1"/>
  <c r="W4" i="11"/>
  <c r="X4" i="11" s="1"/>
  <c r="Y4" i="11" s="1"/>
  <c r="Z4" i="11" s="1"/>
  <c r="AA4" i="11" s="1"/>
  <c r="AB4" i="11" s="1"/>
  <c r="AC4" i="11" s="1"/>
  <c r="O4" i="11"/>
  <c r="P4" i="11" s="1"/>
  <c r="Q4" i="11" s="1"/>
  <c r="R4" i="11" s="1"/>
  <c r="S4" i="11" s="1"/>
  <c r="N4" i="11"/>
  <c r="M4" i="11"/>
  <c r="D4" i="11"/>
  <c r="E4" i="11" s="1"/>
  <c r="F4" i="11" s="1"/>
  <c r="G4" i="11" s="1"/>
  <c r="H4" i="11" s="1"/>
  <c r="I4" i="11" s="1"/>
  <c r="Y3" i="11"/>
  <c r="X3" i="11"/>
  <c r="N3" i="11"/>
  <c r="O3" i="11" s="1"/>
  <c r="M3" i="11"/>
  <c r="M8" i="11" s="1"/>
  <c r="E3" i="11"/>
  <c r="D3" i="11"/>
  <c r="E7" i="13" l="1"/>
  <c r="D16" i="13"/>
  <c r="D22" i="13"/>
  <c r="E22" i="13" s="1"/>
  <c r="F22" i="13" s="1"/>
  <c r="G22" i="13" s="1"/>
  <c r="G32" i="12"/>
  <c r="H32" i="12" s="1"/>
  <c r="I32" i="12" s="1"/>
  <c r="J32" i="12" s="1"/>
  <c r="K32" i="12" s="1"/>
  <c r="L32" i="12" s="1"/>
  <c r="M32" i="12" s="1"/>
  <c r="N32" i="12" s="1"/>
  <c r="O32" i="12" s="1"/>
  <c r="X16" i="12"/>
  <c r="Y16" i="12" s="1"/>
  <c r="Z16" i="12" s="1"/>
  <c r="AA16" i="12" s="1"/>
  <c r="AB16" i="12" s="1"/>
  <c r="AC16" i="12" s="1"/>
  <c r="AD16" i="12" s="1"/>
  <c r="AE16" i="12" s="1"/>
  <c r="H14" i="12"/>
  <c r="I14" i="12" s="1"/>
  <c r="J14" i="12" s="1"/>
  <c r="K14" i="12" s="1"/>
  <c r="L14" i="12" s="1"/>
  <c r="M14" i="12" s="1"/>
  <c r="N14" i="12" s="1"/>
  <c r="O14" i="12" s="1"/>
  <c r="C28" i="13"/>
  <c r="C29" i="13" s="1"/>
  <c r="X46" i="12"/>
  <c r="J44" i="12"/>
  <c r="X81" i="12"/>
  <c r="Z81" i="12"/>
  <c r="Y11" i="12"/>
  <c r="W51" i="12"/>
  <c r="X51" i="12" s="1"/>
  <c r="Y51" i="12" s="1"/>
  <c r="Z51" i="12" s="1"/>
  <c r="AA51" i="12" s="1"/>
  <c r="AB51" i="12" s="1"/>
  <c r="AC51" i="12" s="1"/>
  <c r="AD51" i="12" s="1"/>
  <c r="AE51" i="12" s="1"/>
  <c r="W67" i="12"/>
  <c r="Z46" i="12"/>
  <c r="W64" i="12"/>
  <c r="W66" i="12" s="1"/>
  <c r="G67" i="12"/>
  <c r="H67" i="12" s="1"/>
  <c r="I67" i="12" s="1"/>
  <c r="J67" i="12" s="1"/>
  <c r="K67" i="12" s="1"/>
  <c r="L67" i="12" s="1"/>
  <c r="M67" i="12" s="1"/>
  <c r="N67" i="12" s="1"/>
  <c r="O67" i="12" s="1"/>
  <c r="G82" i="12"/>
  <c r="G84" i="12" s="1"/>
  <c r="H84" i="12" s="1"/>
  <c r="I84" i="12" s="1"/>
  <c r="J84" i="12" s="1"/>
  <c r="K84" i="12" s="1"/>
  <c r="L84" i="12" s="1"/>
  <c r="M84" i="12" s="1"/>
  <c r="N84" i="12" s="1"/>
  <c r="O84" i="12" s="1"/>
  <c r="X64" i="12"/>
  <c r="Y64" i="12"/>
  <c r="H9" i="12"/>
  <c r="X11" i="12"/>
  <c r="X13" i="12" s="1"/>
  <c r="Y13" i="12" s="1"/>
  <c r="Z13" i="12" s="1"/>
  <c r="AA13" i="12" s="1"/>
  <c r="AB13" i="12" s="1"/>
  <c r="AC13" i="12" s="1"/>
  <c r="AD13" i="12" s="1"/>
  <c r="AE13" i="12" s="1"/>
  <c r="X26" i="12"/>
  <c r="X29" i="12" s="1"/>
  <c r="X31" i="12" s="1"/>
  <c r="Y31" i="12" s="1"/>
  <c r="Z31" i="12" s="1"/>
  <c r="AA31" i="12" s="1"/>
  <c r="AB31" i="12" s="1"/>
  <c r="AC31" i="12" s="1"/>
  <c r="AD31" i="12" s="1"/>
  <c r="AE31" i="12" s="1"/>
  <c r="I44" i="12"/>
  <c r="Y46" i="12"/>
  <c r="X61" i="12"/>
  <c r="I79" i="12"/>
  <c r="Y81" i="12"/>
  <c r="G27" i="12"/>
  <c r="G29" i="12" s="1"/>
  <c r="G60" i="12"/>
  <c r="G62" i="12" s="1"/>
  <c r="G64" i="12" s="1"/>
  <c r="H25" i="12"/>
  <c r="H27" i="12" s="1"/>
  <c r="W43" i="12"/>
  <c r="W46" i="12" s="1"/>
  <c r="W48" i="12" s="1"/>
  <c r="X48" i="12" s="1"/>
  <c r="Y48" i="12" s="1"/>
  <c r="Z48" i="12" s="1"/>
  <c r="AA48" i="12" s="1"/>
  <c r="AB48" i="12" s="1"/>
  <c r="AC48" i="12" s="1"/>
  <c r="AD48" i="12" s="1"/>
  <c r="AE48" i="12" s="1"/>
  <c r="H60" i="12"/>
  <c r="H62" i="12" s="1"/>
  <c r="W78" i="12"/>
  <c r="W81" i="12" s="1"/>
  <c r="W83" i="12" s="1"/>
  <c r="H79" i="12"/>
  <c r="I25" i="12"/>
  <c r="I27" i="12" s="1"/>
  <c r="W34" i="12"/>
  <c r="X34" i="12" s="1"/>
  <c r="Y34" i="12" s="1"/>
  <c r="Z34" i="12" s="1"/>
  <c r="AA34" i="12" s="1"/>
  <c r="AB34" i="12" s="1"/>
  <c r="AC34" i="12" s="1"/>
  <c r="AD34" i="12" s="1"/>
  <c r="AE34" i="12" s="1"/>
  <c r="G42" i="12"/>
  <c r="G44" i="12" s="1"/>
  <c r="G46" i="12" s="1"/>
  <c r="H46" i="12" s="1"/>
  <c r="I46" i="12" s="1"/>
  <c r="J46" i="12" s="1"/>
  <c r="K46" i="12" s="1"/>
  <c r="L46" i="12" s="1"/>
  <c r="M46" i="12" s="1"/>
  <c r="N46" i="12" s="1"/>
  <c r="O46" i="12" s="1"/>
  <c r="G49" i="12"/>
  <c r="H49" i="12" s="1"/>
  <c r="I49" i="12" s="1"/>
  <c r="J49" i="12" s="1"/>
  <c r="K49" i="12" s="1"/>
  <c r="L49" i="12" s="1"/>
  <c r="M49" i="12" s="1"/>
  <c r="N49" i="12" s="1"/>
  <c r="O49" i="12" s="1"/>
  <c r="I60" i="12"/>
  <c r="I62" i="12" s="1"/>
  <c r="G77" i="12"/>
  <c r="G79" i="12" s="1"/>
  <c r="G81" i="12" s="1"/>
  <c r="H81" i="12" s="1"/>
  <c r="I81" i="12" s="1"/>
  <c r="J81" i="12" s="1"/>
  <c r="K81" i="12" s="1"/>
  <c r="L81" i="12" s="1"/>
  <c r="M81" i="12" s="1"/>
  <c r="N81" i="12" s="1"/>
  <c r="O81" i="12" s="1"/>
  <c r="H44" i="12"/>
  <c r="P3" i="11"/>
  <c r="M17" i="11"/>
  <c r="M18" i="11" s="1"/>
  <c r="M9" i="11"/>
  <c r="M10" i="11" s="1"/>
  <c r="M12" i="11"/>
  <c r="M15" i="11"/>
  <c r="M16" i="11" s="1"/>
  <c r="M13" i="11"/>
  <c r="M14" i="11" s="1"/>
  <c r="M19" i="11"/>
  <c r="M20" i="11" s="1"/>
  <c r="M11" i="11"/>
  <c r="X6" i="11"/>
  <c r="Y6" i="11" s="1"/>
  <c r="Z6" i="11" s="1"/>
  <c r="AA6" i="11" s="1"/>
  <c r="AB6" i="11" s="1"/>
  <c r="AC6" i="11" s="1"/>
  <c r="W8" i="11"/>
  <c r="D15" i="11"/>
  <c r="D18" i="11"/>
  <c r="D10" i="11"/>
  <c r="D13" i="11"/>
  <c r="D14" i="11" s="1"/>
  <c r="D19" i="11"/>
  <c r="D20" i="11" s="1"/>
  <c r="D11" i="11"/>
  <c r="D12" i="11" s="1"/>
  <c r="D9" i="11"/>
  <c r="D17" i="11"/>
  <c r="D16" i="11"/>
  <c r="C38" i="11"/>
  <c r="C39" i="11" s="1"/>
  <c r="C30" i="11"/>
  <c r="C31" i="11" s="1"/>
  <c r="C36" i="11"/>
  <c r="C28" i="11"/>
  <c r="C37" i="11"/>
  <c r="C29" i="11"/>
  <c r="C34" i="11"/>
  <c r="C35" i="11" s="1"/>
  <c r="C32" i="11"/>
  <c r="C33" i="11" s="1"/>
  <c r="N25" i="11"/>
  <c r="O25" i="11" s="1"/>
  <c r="P25" i="11" s="1"/>
  <c r="Q25" i="11" s="1"/>
  <c r="R25" i="11" s="1"/>
  <c r="S25" i="11" s="1"/>
  <c r="W25" i="11"/>
  <c r="X25" i="11" s="1"/>
  <c r="Y25" i="11" s="1"/>
  <c r="Z25" i="11" s="1"/>
  <c r="AA25" i="11" s="1"/>
  <c r="AB25" i="11" s="1"/>
  <c r="AC25" i="11" s="1"/>
  <c r="N6" i="11"/>
  <c r="O6" i="11" s="1"/>
  <c r="P6" i="11" s="1"/>
  <c r="Q6" i="11" s="1"/>
  <c r="R6" i="11" s="1"/>
  <c r="S6" i="11" s="1"/>
  <c r="C11" i="11"/>
  <c r="C12" i="11" s="1"/>
  <c r="N8" i="11"/>
  <c r="E8" i="11"/>
  <c r="F22" i="11"/>
  <c r="D26" i="11"/>
  <c r="E26" i="11" s="1"/>
  <c r="F26" i="11" s="1"/>
  <c r="G26" i="11" s="1"/>
  <c r="H26" i="11" s="1"/>
  <c r="I26" i="11" s="1"/>
  <c r="M26" i="11"/>
  <c r="D27" i="11"/>
  <c r="F3" i="11"/>
  <c r="C10" i="11"/>
  <c r="M27" i="11"/>
  <c r="N22" i="11"/>
  <c r="Z3" i="11"/>
  <c r="Y8" i="11"/>
  <c r="C17" i="11"/>
  <c r="C18" i="11" s="1"/>
  <c r="C20" i="11"/>
  <c r="C15" i="11"/>
  <c r="C16" i="11" s="1"/>
  <c r="Y22" i="11"/>
  <c r="V32" i="9"/>
  <c r="V30" i="9"/>
  <c r="V27" i="9"/>
  <c r="V16" i="9"/>
  <c r="F7" i="13" l="1"/>
  <c r="E16" i="13"/>
  <c r="C34" i="13"/>
  <c r="C35" i="13" s="1"/>
  <c r="D28" i="13"/>
  <c r="D29" i="13" s="1"/>
  <c r="D23" i="13"/>
  <c r="D24" i="13" s="1"/>
  <c r="H64" i="12"/>
  <c r="I64" i="12" s="1"/>
  <c r="J64" i="12" s="1"/>
  <c r="K64" i="12" s="1"/>
  <c r="L64" i="12" s="1"/>
  <c r="M64" i="12" s="1"/>
  <c r="N64" i="12" s="1"/>
  <c r="O64" i="12" s="1"/>
  <c r="H29" i="12"/>
  <c r="I29" i="12" s="1"/>
  <c r="J29" i="12" s="1"/>
  <c r="K29" i="12" s="1"/>
  <c r="L29" i="12" s="1"/>
  <c r="M29" i="12" s="1"/>
  <c r="N29" i="12" s="1"/>
  <c r="O29" i="12" s="1"/>
  <c r="X83" i="12"/>
  <c r="Y83" i="12" s="1"/>
  <c r="Z83" i="12" s="1"/>
  <c r="AA83" i="12" s="1"/>
  <c r="AB83" i="12" s="1"/>
  <c r="AC83" i="12" s="1"/>
  <c r="AD83" i="12" s="1"/>
  <c r="AE83" i="12" s="1"/>
  <c r="H11" i="12"/>
  <c r="I11" i="12" s="1"/>
  <c r="J11" i="12" s="1"/>
  <c r="K11" i="12" s="1"/>
  <c r="L11" i="12" s="1"/>
  <c r="M11" i="12" s="1"/>
  <c r="N11" i="12" s="1"/>
  <c r="O11" i="12" s="1"/>
  <c r="W84" i="12"/>
  <c r="W86" i="12" s="1"/>
  <c r="X86" i="12" s="1"/>
  <c r="Y86" i="12" s="1"/>
  <c r="Z86" i="12" s="1"/>
  <c r="AA86" i="12" s="1"/>
  <c r="AB86" i="12" s="1"/>
  <c r="AC86" i="12" s="1"/>
  <c r="AD86" i="12" s="1"/>
  <c r="AE86" i="12" s="1"/>
  <c r="W69" i="12"/>
  <c r="X69" i="12" s="1"/>
  <c r="Y69" i="12" s="1"/>
  <c r="Z69" i="12" s="1"/>
  <c r="AA69" i="12" s="1"/>
  <c r="AB69" i="12" s="1"/>
  <c r="AC69" i="12" s="1"/>
  <c r="AD69" i="12" s="1"/>
  <c r="AE69" i="12" s="1"/>
  <c r="X66" i="12"/>
  <c r="Y66" i="12" s="1"/>
  <c r="Z66" i="12" s="1"/>
  <c r="AA66" i="12" s="1"/>
  <c r="AB66" i="12" s="1"/>
  <c r="AC66" i="12" s="1"/>
  <c r="AD66" i="12" s="1"/>
  <c r="AE66" i="12" s="1"/>
  <c r="N17" i="11"/>
  <c r="N15" i="11"/>
  <c r="N16" i="11" s="1"/>
  <c r="N18" i="11"/>
  <c r="N9" i="11"/>
  <c r="N10" i="11" s="1"/>
  <c r="N19" i="11"/>
  <c r="N20" i="11" s="1"/>
  <c r="N11" i="11"/>
  <c r="N12" i="11" s="1"/>
  <c r="N13" i="11"/>
  <c r="N14" i="11" s="1"/>
  <c r="E15" i="11"/>
  <c r="E16" i="11" s="1"/>
  <c r="E13" i="11"/>
  <c r="E14" i="11" s="1"/>
  <c r="E9" i="11"/>
  <c r="E10" i="11" s="1"/>
  <c r="E11" i="11"/>
  <c r="E12" i="11" s="1"/>
  <c r="E19" i="11"/>
  <c r="E20" i="11" s="1"/>
  <c r="E17" i="11"/>
  <c r="E18" i="11" s="1"/>
  <c r="M38" i="11"/>
  <c r="M30" i="11"/>
  <c r="M36" i="11"/>
  <c r="M37" i="11" s="1"/>
  <c r="M28" i="11"/>
  <c r="M29" i="11" s="1"/>
  <c r="M34" i="11"/>
  <c r="M35" i="11" s="1"/>
  <c r="M31" i="11"/>
  <c r="M39" i="11"/>
  <c r="M32" i="11"/>
  <c r="M33" i="11" s="1"/>
  <c r="F8" i="11"/>
  <c r="G3" i="11"/>
  <c r="Y17" i="11"/>
  <c r="Y18" i="11" s="1"/>
  <c r="Y20" i="11"/>
  <c r="Y15" i="11"/>
  <c r="Y16" i="11"/>
  <c r="Y13" i="11"/>
  <c r="Y14" i="11" s="1"/>
  <c r="Y9" i="11"/>
  <c r="Y10" i="11" s="1"/>
  <c r="Y11" i="11"/>
  <c r="Y12" i="11" s="1"/>
  <c r="Y19" i="11"/>
  <c r="W26" i="11"/>
  <c r="N26" i="11"/>
  <c r="O26" i="11" s="1"/>
  <c r="P26" i="11" s="1"/>
  <c r="Q26" i="11" s="1"/>
  <c r="R26" i="11" s="1"/>
  <c r="S26" i="11" s="1"/>
  <c r="Z8" i="11"/>
  <c r="AA3" i="11"/>
  <c r="E27" i="11"/>
  <c r="P8" i="11"/>
  <c r="Q3" i="11"/>
  <c r="W19" i="11"/>
  <c r="W17" i="11"/>
  <c r="W18" i="11" s="1"/>
  <c r="W9" i="11"/>
  <c r="W10" i="11" s="1"/>
  <c r="W20" i="11"/>
  <c r="W12" i="11"/>
  <c r="W11" i="11"/>
  <c r="W13" i="11"/>
  <c r="W14" i="11" s="1"/>
  <c r="W15" i="11"/>
  <c r="W16" i="11" s="1"/>
  <c r="D36" i="11"/>
  <c r="D37" i="11" s="1"/>
  <c r="D28" i="11"/>
  <c r="D34" i="11"/>
  <c r="D32" i="11"/>
  <c r="D33" i="11" s="1"/>
  <c r="D29" i="11"/>
  <c r="D35" i="11"/>
  <c r="D30" i="11"/>
  <c r="D31" i="11" s="1"/>
  <c r="D38" i="11"/>
  <c r="D39" i="11" s="1"/>
  <c r="Z22" i="11"/>
  <c r="O22" i="11"/>
  <c r="N27" i="11"/>
  <c r="G22" i="11"/>
  <c r="F27" i="11"/>
  <c r="X8" i="11"/>
  <c r="O8" i="11"/>
  <c r="W28" i="9"/>
  <c r="D34" i="13" l="1"/>
  <c r="D35" i="13" s="1"/>
  <c r="C36" i="13"/>
  <c r="E23" i="13"/>
  <c r="E24" i="13" s="1"/>
  <c r="E28" i="13"/>
  <c r="E29" i="13" s="1"/>
  <c r="H22" i="11"/>
  <c r="G27" i="11"/>
  <c r="E36" i="11"/>
  <c r="E28" i="11"/>
  <c r="E29" i="11" s="1"/>
  <c r="E31" i="11"/>
  <c r="E34" i="11"/>
  <c r="E35" i="11" s="1"/>
  <c r="E37" i="11"/>
  <c r="E30" i="11"/>
  <c r="E32" i="11"/>
  <c r="E38" i="11"/>
  <c r="E39" i="11" s="1"/>
  <c r="E33" i="11"/>
  <c r="H3" i="11"/>
  <c r="G8" i="11"/>
  <c r="Z15" i="11"/>
  <c r="Z13" i="11"/>
  <c r="Z14" i="11" s="1"/>
  <c r="Z19" i="11"/>
  <c r="Z20" i="11" s="1"/>
  <c r="Z11" i="11"/>
  <c r="Z12" i="11" s="1"/>
  <c r="Z9" i="11"/>
  <c r="Z10" i="11" s="1"/>
  <c r="Z16" i="11"/>
  <c r="Z17" i="11"/>
  <c r="Z18" i="11" s="1"/>
  <c r="F18" i="11"/>
  <c r="F13" i="11"/>
  <c r="F14" i="11" s="1"/>
  <c r="F20" i="11"/>
  <c r="F11" i="11"/>
  <c r="F9" i="11"/>
  <c r="F10" i="11"/>
  <c r="F12" i="11"/>
  <c r="F15" i="11"/>
  <c r="F16" i="11" s="1"/>
  <c r="P22" i="11"/>
  <c r="O27" i="11"/>
  <c r="AA22" i="11"/>
  <c r="X26" i="11"/>
  <c r="W27" i="11"/>
  <c r="F31" i="11"/>
  <c r="F34" i="11"/>
  <c r="F29" i="11"/>
  <c r="F32" i="11"/>
  <c r="F38" i="11"/>
  <c r="F39" i="11" s="1"/>
  <c r="F30" i="11"/>
  <c r="F35" i="11"/>
  <c r="F33" i="11"/>
  <c r="F28" i="11"/>
  <c r="F36" i="11"/>
  <c r="F37" i="11" s="1"/>
  <c r="N38" i="11"/>
  <c r="N30" i="11"/>
  <c r="N31" i="11" s="1"/>
  <c r="N36" i="11"/>
  <c r="N37" i="11" s="1"/>
  <c r="N28" i="11"/>
  <c r="N29" i="11" s="1"/>
  <c r="N39" i="11"/>
  <c r="N34" i="11"/>
  <c r="N32" i="11"/>
  <c r="N33" i="11" s="1"/>
  <c r="N35" i="11"/>
  <c r="AA8" i="11"/>
  <c r="AB3" i="11"/>
  <c r="O15" i="11"/>
  <c r="O16" i="11" s="1"/>
  <c r="O13" i="11"/>
  <c r="O14" i="11" s="1"/>
  <c r="O19" i="11"/>
  <c r="O20" i="11" s="1"/>
  <c r="O11" i="11"/>
  <c r="O12" i="11"/>
  <c r="O17" i="11"/>
  <c r="O18" i="11" s="1"/>
  <c r="O9" i="11"/>
  <c r="O10" i="11" s="1"/>
  <c r="Q8" i="11"/>
  <c r="R3" i="11"/>
  <c r="X17" i="11"/>
  <c r="X18" i="11" s="1"/>
  <c r="X9" i="11"/>
  <c r="X10" i="11" s="1"/>
  <c r="X15" i="11"/>
  <c r="X13" i="11"/>
  <c r="X19" i="11"/>
  <c r="X20" i="11" s="1"/>
  <c r="X14" i="11"/>
  <c r="X11" i="11"/>
  <c r="X12" i="11" s="1"/>
  <c r="X16" i="11"/>
  <c r="P15" i="11"/>
  <c r="P18" i="11"/>
  <c r="P16" i="11"/>
  <c r="P14" i="11"/>
  <c r="P19" i="11"/>
  <c r="P17" i="11"/>
  <c r="P11" i="11"/>
  <c r="P20" i="11"/>
  <c r="P12" i="11"/>
  <c r="P9" i="11"/>
  <c r="P10" i="11" s="1"/>
  <c r="E34" i="13" l="1"/>
  <c r="E35" i="13" s="1"/>
  <c r="D36" i="13"/>
  <c r="F28" i="13"/>
  <c r="F29" i="13" s="1"/>
  <c r="F23" i="13"/>
  <c r="F24" i="13" s="1"/>
  <c r="AB8" i="11"/>
  <c r="AC3" i="11"/>
  <c r="AC8" i="11" s="1"/>
  <c r="G19" i="11"/>
  <c r="G11" i="11"/>
  <c r="G14" i="11"/>
  <c r="G20" i="11"/>
  <c r="G12" i="11"/>
  <c r="G13" i="11"/>
  <c r="G9" i="11"/>
  <c r="G17" i="11"/>
  <c r="G15" i="11"/>
  <c r="G16" i="11" s="1"/>
  <c r="G18" i="11"/>
  <c r="G10" i="11"/>
  <c r="AA15" i="11"/>
  <c r="AA16" i="11" s="1"/>
  <c r="AA18" i="11"/>
  <c r="AA13" i="11"/>
  <c r="AA14" i="11" s="1"/>
  <c r="AA11" i="11"/>
  <c r="AA12" i="11" s="1"/>
  <c r="AA9" i="11"/>
  <c r="AA10" i="11" s="1"/>
  <c r="AA19" i="11"/>
  <c r="AA20" i="11" s="1"/>
  <c r="AA17" i="11"/>
  <c r="I3" i="11"/>
  <c r="I8" i="11" s="1"/>
  <c r="H8" i="11"/>
  <c r="Y26" i="11"/>
  <c r="X27" i="11"/>
  <c r="W32" i="11"/>
  <c r="W33" i="11" s="1"/>
  <c r="W38" i="11"/>
  <c r="W30" i="11"/>
  <c r="W39" i="11"/>
  <c r="W31" i="11"/>
  <c r="W28" i="11"/>
  <c r="W29" i="11" s="1"/>
  <c r="W36" i="11"/>
  <c r="W37" i="11" s="1"/>
  <c r="W34" i="11"/>
  <c r="W35" i="11" s="1"/>
  <c r="AB22" i="11"/>
  <c r="Q13" i="11"/>
  <c r="Q14" i="11" s="1"/>
  <c r="Q19" i="11"/>
  <c r="Q20" i="11" s="1"/>
  <c r="Q11" i="11"/>
  <c r="Q17" i="11"/>
  <c r="Q18" i="11" s="1"/>
  <c r="Q9" i="11"/>
  <c r="Q15" i="11"/>
  <c r="Q16" i="11" s="1"/>
  <c r="Q10" i="11"/>
  <c r="Q12" i="11"/>
  <c r="O36" i="11"/>
  <c r="O37" i="11" s="1"/>
  <c r="O28" i="11"/>
  <c r="O31" i="11"/>
  <c r="O34" i="11"/>
  <c r="O35" i="11" s="1"/>
  <c r="O32" i="11"/>
  <c r="O33" i="11" s="1"/>
  <c r="O29" i="11"/>
  <c r="O30" i="11"/>
  <c r="O38" i="11"/>
  <c r="O39" i="11" s="1"/>
  <c r="G34" i="11"/>
  <c r="G35" i="11" s="1"/>
  <c r="G37" i="11"/>
  <c r="G32" i="11"/>
  <c r="G33" i="11" s="1"/>
  <c r="G36" i="11"/>
  <c r="G38" i="11"/>
  <c r="G30" i="11"/>
  <c r="G31" i="11" s="1"/>
  <c r="G28" i="11"/>
  <c r="G29" i="11" s="1"/>
  <c r="G39" i="11"/>
  <c r="R8" i="11"/>
  <c r="Q22" i="11"/>
  <c r="P27" i="11"/>
  <c r="H27" i="11"/>
  <c r="I22" i="11"/>
  <c r="I27" i="11" s="1"/>
  <c r="AL50" i="6"/>
  <c r="E28" i="6"/>
  <c r="W29" i="9" s="1"/>
  <c r="H10" i="6"/>
  <c r="H31" i="6"/>
  <c r="AC31" i="6"/>
  <c r="AC29" i="6"/>
  <c r="L29" i="6"/>
  <c r="I29" i="6"/>
  <c r="H29" i="6"/>
  <c r="J26" i="6"/>
  <c r="I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H26" i="6"/>
  <c r="R10" i="6"/>
  <c r="L10" i="6"/>
  <c r="I10" i="6"/>
  <c r="J10" i="6"/>
  <c r="K10" i="6"/>
  <c r="M10" i="6"/>
  <c r="N10" i="6"/>
  <c r="O10" i="6"/>
  <c r="P10" i="6"/>
  <c r="Q10" i="6"/>
  <c r="S10" i="6"/>
  <c r="T10" i="6"/>
  <c r="U10" i="6"/>
  <c r="U41" i="6" s="1"/>
  <c r="V10" i="6"/>
  <c r="W10" i="6"/>
  <c r="X10" i="6"/>
  <c r="Y10" i="6"/>
  <c r="Y41" i="6" s="1"/>
  <c r="Z10" i="6"/>
  <c r="AA10" i="6"/>
  <c r="AB10" i="6"/>
  <c r="AC10" i="6"/>
  <c r="AE10" i="6"/>
  <c r="AF10" i="6"/>
  <c r="AG10" i="6"/>
  <c r="AH10" i="6"/>
  <c r="AI10" i="6"/>
  <c r="AJ10" i="6"/>
  <c r="AK10" i="6"/>
  <c r="AM28" i="6"/>
  <c r="AL28" i="6"/>
  <c r="F34" i="13" l="1"/>
  <c r="F35" i="13" s="1"/>
  <c r="E36" i="13"/>
  <c r="G23" i="13"/>
  <c r="G24" i="13" s="1"/>
  <c r="G28" i="13"/>
  <c r="G29" i="13" s="1"/>
  <c r="H32" i="11"/>
  <c r="H38" i="11"/>
  <c r="H39" i="11" s="1"/>
  <c r="H30" i="11"/>
  <c r="H31" i="11" s="1"/>
  <c r="H36" i="11"/>
  <c r="H37" i="11" s="1"/>
  <c r="H28" i="11"/>
  <c r="H29" i="11" s="1"/>
  <c r="H34" i="11"/>
  <c r="H35" i="11" s="1"/>
  <c r="H33" i="11"/>
  <c r="Z26" i="11"/>
  <c r="Y27" i="11"/>
  <c r="P36" i="11"/>
  <c r="P37" i="11" s="1"/>
  <c r="P28" i="11"/>
  <c r="P29" i="11" s="1"/>
  <c r="P34" i="11"/>
  <c r="P35" i="11"/>
  <c r="P32" i="11"/>
  <c r="P33" i="11" s="1"/>
  <c r="P30" i="11"/>
  <c r="P31" i="11" s="1"/>
  <c r="P38" i="11"/>
  <c r="P39" i="11" s="1"/>
  <c r="H16" i="11"/>
  <c r="H19" i="11"/>
  <c r="H11" i="11"/>
  <c r="H12" i="11" s="1"/>
  <c r="H17" i="11"/>
  <c r="H18" i="11" s="1"/>
  <c r="H9" i="11"/>
  <c r="H10" i="11" s="1"/>
  <c r="H15" i="11"/>
  <c r="H20" i="11"/>
  <c r="H13" i="11"/>
  <c r="H14" i="11" s="1"/>
  <c r="X38" i="11"/>
  <c r="X30" i="11"/>
  <c r="X36" i="11"/>
  <c r="X37" i="11" s="1"/>
  <c r="X28" i="11"/>
  <c r="X34" i="11"/>
  <c r="X35" i="11" s="1"/>
  <c r="X31" i="11"/>
  <c r="X29" i="11"/>
  <c r="X39" i="11"/>
  <c r="X32" i="11"/>
  <c r="X33" i="11" s="1"/>
  <c r="R22" i="11"/>
  <c r="Q27" i="11"/>
  <c r="AC22" i="11"/>
  <c r="I19" i="11"/>
  <c r="I20" i="11" s="1"/>
  <c r="I14" i="11"/>
  <c r="I17" i="11"/>
  <c r="I9" i="11"/>
  <c r="I12" i="11"/>
  <c r="I18" i="11"/>
  <c r="I10" i="11"/>
  <c r="I15" i="11"/>
  <c r="I16" i="11"/>
  <c r="I11" i="11"/>
  <c r="I13" i="11"/>
  <c r="S19" i="11"/>
  <c r="S20" i="11" s="1"/>
  <c r="S11" i="11"/>
  <c r="S12" i="11" s="1"/>
  <c r="S17" i="11"/>
  <c r="S18" i="11" s="1"/>
  <c r="S10" i="11"/>
  <c r="S15" i="11"/>
  <c r="S16" i="11" s="1"/>
  <c r="S13" i="11"/>
  <c r="S14" i="11" s="1"/>
  <c r="AC19" i="11"/>
  <c r="AC20" i="11" s="1"/>
  <c r="AC11" i="11"/>
  <c r="AC12" i="11"/>
  <c r="AC13" i="11"/>
  <c r="AC14" i="11" s="1"/>
  <c r="AC15" i="11"/>
  <c r="AC16" i="11" s="1"/>
  <c r="AC9" i="11"/>
  <c r="AC10" i="11" s="1"/>
  <c r="AC17" i="11"/>
  <c r="AC18" i="11" s="1"/>
  <c r="I32" i="11"/>
  <c r="I38" i="11"/>
  <c r="I30" i="11"/>
  <c r="I31" i="11" s="1"/>
  <c r="I33" i="11"/>
  <c r="I39" i="11"/>
  <c r="I28" i="11"/>
  <c r="I36" i="11"/>
  <c r="I34" i="11"/>
  <c r="I35" i="11" s="1"/>
  <c r="I29" i="11"/>
  <c r="I37" i="11"/>
  <c r="R19" i="11"/>
  <c r="R20" i="11" s="1"/>
  <c r="R11" i="11"/>
  <c r="R12" i="11"/>
  <c r="R17" i="11"/>
  <c r="R18" i="11" s="1"/>
  <c r="R15" i="11"/>
  <c r="R16" i="11" s="1"/>
  <c r="R10" i="11"/>
  <c r="R13" i="11"/>
  <c r="R14" i="11" s="1"/>
  <c r="R9" i="11"/>
  <c r="AB13" i="11"/>
  <c r="AB14" i="11" s="1"/>
  <c r="AB19" i="11"/>
  <c r="AB20" i="11" s="1"/>
  <c r="AB11" i="11"/>
  <c r="AB12" i="11" s="1"/>
  <c r="AB17" i="11"/>
  <c r="AB18" i="11" s="1"/>
  <c r="AB9" i="11"/>
  <c r="AB10" i="11" s="1"/>
  <c r="AB15" i="11"/>
  <c r="AB16" i="11" s="1"/>
  <c r="H42" i="6"/>
  <c r="AN28" i="6"/>
  <c r="V47" i="9"/>
  <c r="V46" i="9"/>
  <c r="V45" i="9"/>
  <c r="V43" i="9"/>
  <c r="V38" i="9"/>
  <c r="V37" i="9"/>
  <c r="V36" i="9"/>
  <c r="V34" i="9" s="1"/>
  <c r="V35" i="9"/>
  <c r="V33" i="9"/>
  <c r="V31" i="9"/>
  <c r="V29" i="9"/>
  <c r="V28" i="9"/>
  <c r="V23" i="9"/>
  <c r="V22" i="9"/>
  <c r="V21" i="9"/>
  <c r="V20" i="9" s="1"/>
  <c r="V19" i="9"/>
  <c r="V18" i="9"/>
  <c r="V17" i="9"/>
  <c r="V15" i="9"/>
  <c r="V14" i="9"/>
  <c r="V13" i="9"/>
  <c r="V11" i="9" s="1"/>
  <c r="I13" i="9"/>
  <c r="J13" i="9" s="1"/>
  <c r="V12" i="9"/>
  <c r="V10" i="9"/>
  <c r="V9" i="9"/>
  <c r="V8" i="9" s="1"/>
  <c r="AM50" i="6"/>
  <c r="AM49" i="6"/>
  <c r="AL49" i="6"/>
  <c r="AM48" i="6"/>
  <c r="AL48" i="6"/>
  <c r="AM37" i="6"/>
  <c r="AL37" i="6"/>
  <c r="E37" i="6"/>
  <c r="W38" i="9" s="1"/>
  <c r="AM36" i="6"/>
  <c r="AL36" i="6"/>
  <c r="E36" i="6"/>
  <c r="W37" i="9" s="1"/>
  <c r="AM35" i="6"/>
  <c r="AL35" i="6"/>
  <c r="E35" i="6"/>
  <c r="W36" i="9" s="1"/>
  <c r="AM34" i="6"/>
  <c r="AL34" i="6"/>
  <c r="E34" i="6"/>
  <c r="W35" i="9" s="1"/>
  <c r="AM32" i="6"/>
  <c r="AL32" i="6"/>
  <c r="E32" i="6"/>
  <c r="W33" i="9" s="1"/>
  <c r="AK31" i="6"/>
  <c r="AJ31" i="6"/>
  <c r="AI31" i="6"/>
  <c r="AH31" i="6"/>
  <c r="AG31" i="6"/>
  <c r="AF31" i="6"/>
  <c r="AE31" i="6"/>
  <c r="AD31" i="6"/>
  <c r="AB31" i="6"/>
  <c r="AA31" i="6"/>
  <c r="Z31" i="6"/>
  <c r="Y31" i="6"/>
  <c r="X31" i="6"/>
  <c r="W31" i="6"/>
  <c r="V31" i="6"/>
  <c r="U31" i="6"/>
  <c r="T31" i="6"/>
  <c r="S31" i="6"/>
  <c r="R31" i="6"/>
  <c r="Q31" i="6"/>
  <c r="P31" i="6"/>
  <c r="O31" i="6"/>
  <c r="N31" i="6"/>
  <c r="M31" i="6"/>
  <c r="L31" i="6"/>
  <c r="K31" i="6"/>
  <c r="J31" i="6"/>
  <c r="I31" i="6"/>
  <c r="AM30" i="6"/>
  <c r="AL30" i="6"/>
  <c r="W31" i="9"/>
  <c r="AK29" i="6"/>
  <c r="AJ29" i="6"/>
  <c r="AI29" i="6"/>
  <c r="AH29" i="6"/>
  <c r="AG29" i="6"/>
  <c r="AF29" i="6"/>
  <c r="AE29" i="6"/>
  <c r="AD29" i="6"/>
  <c r="AB29" i="6"/>
  <c r="AA29" i="6"/>
  <c r="Z29" i="6"/>
  <c r="Y29" i="6"/>
  <c r="X29" i="6"/>
  <c r="W29" i="6"/>
  <c r="V29" i="6"/>
  <c r="U29" i="6"/>
  <c r="T29" i="6"/>
  <c r="S29" i="6"/>
  <c r="R29" i="6"/>
  <c r="Q29" i="6"/>
  <c r="P29" i="6"/>
  <c r="O29" i="6"/>
  <c r="N29" i="6"/>
  <c r="M29" i="6"/>
  <c r="K29" i="6"/>
  <c r="J29" i="6"/>
  <c r="AM27" i="6"/>
  <c r="AL27" i="6"/>
  <c r="AM22" i="6"/>
  <c r="AL22" i="6"/>
  <c r="E22" i="6"/>
  <c r="W23" i="9" s="1"/>
  <c r="AM21" i="6"/>
  <c r="AL21" i="6"/>
  <c r="E21" i="6"/>
  <c r="W22" i="9" s="1"/>
  <c r="AM20" i="6"/>
  <c r="AL20" i="6"/>
  <c r="E20" i="6"/>
  <c r="W21" i="9" s="1"/>
  <c r="AM17" i="6"/>
  <c r="AL17" i="6"/>
  <c r="E17" i="6"/>
  <c r="W19" i="9" s="1"/>
  <c r="AM16" i="6"/>
  <c r="AL16" i="6"/>
  <c r="E16" i="6"/>
  <c r="W17" i="9" s="1"/>
  <c r="AM14" i="6"/>
  <c r="AL14" i="6"/>
  <c r="E14" i="6"/>
  <c r="W15" i="9" s="1"/>
  <c r="AM13" i="6"/>
  <c r="AL13" i="6"/>
  <c r="E13" i="6"/>
  <c r="W14" i="9" s="1"/>
  <c r="AM12" i="6"/>
  <c r="AL12" i="6"/>
  <c r="E12" i="6"/>
  <c r="W13" i="9" s="1"/>
  <c r="AM11" i="6"/>
  <c r="AL11" i="6"/>
  <c r="E11" i="6"/>
  <c r="W12" i="9" s="1"/>
  <c r="AM9" i="6"/>
  <c r="AL9" i="6"/>
  <c r="E9" i="6"/>
  <c r="W10" i="9" s="1"/>
  <c r="AM8" i="6"/>
  <c r="AL8" i="6"/>
  <c r="E8" i="6"/>
  <c r="W9" i="9" s="1"/>
  <c r="V42" i="9" l="1"/>
  <c r="G34" i="13"/>
  <c r="G35" i="13" s="1"/>
  <c r="F36" i="13"/>
  <c r="H28" i="13"/>
  <c r="H29" i="13" s="1"/>
  <c r="H23" i="13"/>
  <c r="H24" i="13" s="1"/>
  <c r="AA26" i="11"/>
  <c r="Z27" i="11"/>
  <c r="Q31" i="11"/>
  <c r="Q34" i="11"/>
  <c r="Q35" i="11" s="1"/>
  <c r="Q32" i="11"/>
  <c r="Q38" i="11"/>
  <c r="Q39" i="11" s="1"/>
  <c r="Q30" i="11"/>
  <c r="Q33" i="11"/>
  <c r="Q28" i="11"/>
  <c r="Q29" i="11" s="1"/>
  <c r="Q36" i="11"/>
  <c r="Q37" i="11" s="1"/>
  <c r="S22" i="11"/>
  <c r="S27" i="11" s="1"/>
  <c r="R27" i="11"/>
  <c r="Y38" i="11"/>
  <c r="Y30" i="11"/>
  <c r="Y36" i="11"/>
  <c r="Y37" i="11" s="1"/>
  <c r="Y28" i="11"/>
  <c r="Y29" i="11" s="1"/>
  <c r="Y39" i="11"/>
  <c r="Y31" i="11"/>
  <c r="Y34" i="11"/>
  <c r="Y35" i="11" s="1"/>
  <c r="Y32" i="11"/>
  <c r="Y33" i="11" s="1"/>
  <c r="L42" i="6"/>
  <c r="T42" i="6"/>
  <c r="T43" i="6" s="1"/>
  <c r="AB42" i="6"/>
  <c r="AJ42" i="6"/>
  <c r="AJ43" i="6" s="1"/>
  <c r="AF42" i="6"/>
  <c r="N42" i="6"/>
  <c r="H43" i="6"/>
  <c r="H44" i="6" s="1"/>
  <c r="AN49" i="6"/>
  <c r="AN37" i="6"/>
  <c r="AN27" i="6"/>
  <c r="AN16" i="6"/>
  <c r="AN8" i="6"/>
  <c r="AN50" i="6"/>
  <c r="AN48" i="6"/>
  <c r="AN13" i="6"/>
  <c r="AN17" i="6"/>
  <c r="AN11" i="6"/>
  <c r="AN36" i="6"/>
  <c r="AN12" i="6"/>
  <c r="AN34" i="6"/>
  <c r="AN21" i="6"/>
  <c r="AN20" i="6"/>
  <c r="AN35" i="6"/>
  <c r="AN14" i="6"/>
  <c r="AN9" i="6"/>
  <c r="AN22" i="6"/>
  <c r="AL31" i="6"/>
  <c r="AN30" i="6"/>
  <c r="AN32" i="6"/>
  <c r="AM10" i="6"/>
  <c r="AM29" i="6"/>
  <c r="AM33" i="6"/>
  <c r="W18" i="9"/>
  <c r="AM7" i="6"/>
  <c r="AL26" i="6"/>
  <c r="AM26" i="6"/>
  <c r="AM19" i="6"/>
  <c r="AM15" i="6"/>
  <c r="AM31" i="6"/>
  <c r="AL10" i="6"/>
  <c r="AL15" i="6"/>
  <c r="AL29" i="6"/>
  <c r="AL33" i="6"/>
  <c r="H34" i="13" l="1"/>
  <c r="H35" i="13" s="1"/>
  <c r="G36" i="13"/>
  <c r="I23" i="13"/>
  <c r="I24" i="13" s="1"/>
  <c r="I28" i="13"/>
  <c r="I29" i="13" s="1"/>
  <c r="S32" i="11"/>
  <c r="S33" i="11" s="1"/>
  <c r="S38" i="11"/>
  <c r="S39" i="11" s="1"/>
  <c r="S30" i="11"/>
  <c r="S31" i="11" s="1"/>
  <c r="S36" i="11"/>
  <c r="S37" i="11" s="1"/>
  <c r="S28" i="11"/>
  <c r="S29" i="11" s="1"/>
  <c r="S34" i="11"/>
  <c r="S35" i="11" s="1"/>
  <c r="Z33" i="11"/>
  <c r="Z36" i="11"/>
  <c r="Z37" i="11" s="1"/>
  <c r="Z28" i="11"/>
  <c r="Z39" i="11"/>
  <c r="Z34" i="11"/>
  <c r="Z32" i="11"/>
  <c r="Z35" i="11"/>
  <c r="Z30" i="11"/>
  <c r="Z31" i="11" s="1"/>
  <c r="Z38" i="11"/>
  <c r="Z29" i="11"/>
  <c r="AB26" i="11"/>
  <c r="AA27" i="11"/>
  <c r="R34" i="11"/>
  <c r="R32" i="11"/>
  <c r="R35" i="11"/>
  <c r="R33" i="11"/>
  <c r="R30" i="11"/>
  <c r="R28" i="11"/>
  <c r="R29" i="11" s="1"/>
  <c r="R38" i="11"/>
  <c r="R36" i="11"/>
  <c r="R37" i="11" s="1"/>
  <c r="R31" i="11"/>
  <c r="R39" i="11"/>
  <c r="AA42" i="6"/>
  <c r="AA43" i="6" s="1"/>
  <c r="AA44" i="6" s="1"/>
  <c r="S42" i="6"/>
  <c r="S43" i="6" s="1"/>
  <c r="S44" i="6" s="1"/>
  <c r="N43" i="6"/>
  <c r="N44" i="6" s="1"/>
  <c r="L43" i="6"/>
  <c r="L44" i="6" s="1"/>
  <c r="AJ44" i="6"/>
  <c r="J42" i="6"/>
  <c r="J43" i="6" s="1"/>
  <c r="J44" i="6" s="1"/>
  <c r="AB43" i="6"/>
  <c r="AB44" i="6" s="1"/>
  <c r="AF43" i="6"/>
  <c r="AF44" i="6" s="1"/>
  <c r="T44" i="6"/>
  <c r="AC42" i="6"/>
  <c r="AC43" i="6" s="1"/>
  <c r="AC44" i="6" s="1"/>
  <c r="W42" i="6"/>
  <c r="W43" i="6" s="1"/>
  <c r="R42" i="6"/>
  <c r="R43" i="6" s="1"/>
  <c r="R44" i="6" s="1"/>
  <c r="V42" i="6"/>
  <c r="V43" i="6" s="1"/>
  <c r="AG42" i="6"/>
  <c r="AG43" i="6" s="1"/>
  <c r="AG44" i="6" s="1"/>
  <c r="P42" i="6"/>
  <c r="P43" i="6" s="1"/>
  <c r="AK42" i="6"/>
  <c r="AK43" i="6" s="1"/>
  <c r="O42" i="6"/>
  <c r="O43" i="6" s="1"/>
  <c r="X42" i="6"/>
  <c r="AE42" i="6"/>
  <c r="AE43" i="6" s="1"/>
  <c r="M42" i="6"/>
  <c r="M43" i="6" s="1"/>
  <c r="AH42" i="6"/>
  <c r="AH43" i="6" s="1"/>
  <c r="Q42" i="6"/>
  <c r="Q43" i="6" s="1"/>
  <c r="Q44" i="6" s="1"/>
  <c r="U42" i="6"/>
  <c r="U43" i="6" s="1"/>
  <c r="I42" i="6"/>
  <c r="I43" i="6" s="1"/>
  <c r="I44" i="6" s="1"/>
  <c r="AD42" i="6"/>
  <c r="AD43" i="6" s="1"/>
  <c r="AD44" i="6" s="1"/>
  <c r="Z42" i="6"/>
  <c r="Z43" i="6" s="1"/>
  <c r="K43" i="6"/>
  <c r="Y42" i="6"/>
  <c r="AI42" i="6"/>
  <c r="AI43" i="6" s="1"/>
  <c r="AN33" i="6"/>
  <c r="AN10" i="6"/>
  <c r="AN29" i="6"/>
  <c r="AN31" i="6"/>
  <c r="AN19" i="6"/>
  <c r="AN26" i="6"/>
  <c r="AN7" i="6"/>
  <c r="AM41" i="6"/>
  <c r="AN15" i="6"/>
  <c r="AL41" i="6"/>
  <c r="I34" i="13" l="1"/>
  <c r="I35" i="13" s="1"/>
  <c r="H36" i="13"/>
  <c r="J28" i="13"/>
  <c r="J29" i="13" s="1"/>
  <c r="J23" i="13"/>
  <c r="J24" i="13" s="1"/>
  <c r="AA36" i="11"/>
  <c r="AA28" i="11"/>
  <c r="AA34" i="11"/>
  <c r="AA35" i="11" s="1"/>
  <c r="AA37" i="11"/>
  <c r="AA29" i="11"/>
  <c r="AA38" i="11"/>
  <c r="AA39" i="11" s="1"/>
  <c r="AA32" i="11"/>
  <c r="AA33" i="11" s="1"/>
  <c r="AA30" i="11"/>
  <c r="AA31" i="11" s="1"/>
  <c r="AC26" i="11"/>
  <c r="AC27" i="11" s="1"/>
  <c r="AB27" i="11"/>
  <c r="X43" i="6"/>
  <c r="X44" i="6" s="1"/>
  <c r="AI44" i="6"/>
  <c r="AH44" i="6"/>
  <c r="Z44" i="6"/>
  <c r="U44" i="6"/>
  <c r="O44" i="6"/>
  <c r="V44" i="6"/>
  <c r="W44" i="6"/>
  <c r="Y43" i="6"/>
  <c r="AE44" i="6"/>
  <c r="P44" i="6"/>
  <c r="M44" i="6"/>
  <c r="K44" i="6"/>
  <c r="AK44" i="6"/>
  <c r="AL42" i="6"/>
  <c r="AN41" i="6"/>
  <c r="AM42" i="6"/>
  <c r="J34" i="13" l="1"/>
  <c r="J35" i="13" s="1"/>
  <c r="I36" i="13"/>
  <c r="K23" i="13"/>
  <c r="K24" i="13" s="1"/>
  <c r="K28" i="13"/>
  <c r="K29" i="13" s="1"/>
  <c r="AB34" i="11"/>
  <c r="AB35" i="11" s="1"/>
  <c r="AB37" i="11"/>
  <c r="AB32" i="11"/>
  <c r="AB33" i="11" s="1"/>
  <c r="AB38" i="11"/>
  <c r="AB39" i="11" s="1"/>
  <c r="AB30" i="11"/>
  <c r="AB31" i="11" s="1"/>
  <c r="AB36" i="11"/>
  <c r="AB28" i="11"/>
  <c r="AB29" i="11" s="1"/>
  <c r="AC34" i="11"/>
  <c r="AC35" i="11" s="1"/>
  <c r="AC29" i="11"/>
  <c r="AC32" i="11"/>
  <c r="AC33" i="11" s="1"/>
  <c r="AC30" i="11"/>
  <c r="AC28" i="11"/>
  <c r="AC38" i="11"/>
  <c r="AC39" i="11" s="1"/>
  <c r="AC36" i="11"/>
  <c r="AC37" i="11" s="1"/>
  <c r="AC31" i="11"/>
  <c r="AL43" i="6"/>
  <c r="Y44" i="6"/>
  <c r="AN42" i="6"/>
  <c r="K34" i="13" l="1"/>
  <c r="K35" i="13" s="1"/>
  <c r="J36" i="13"/>
  <c r="L28" i="13"/>
  <c r="L29" i="13" s="1"/>
  <c r="L23" i="13"/>
  <c r="L24" i="13" s="1"/>
  <c r="AL44" i="6"/>
  <c r="L34" i="13" l="1"/>
  <c r="L35" i="13" s="1"/>
  <c r="K36" i="13"/>
  <c r="M23" i="13"/>
  <c r="M24" i="13" s="1"/>
  <c r="M28" i="13"/>
  <c r="M29" i="13" s="1"/>
  <c r="M34" i="13" l="1"/>
  <c r="M35" i="13" s="1"/>
  <c r="L36" i="13"/>
  <c r="N28" i="13"/>
  <c r="N29" i="13" s="1"/>
  <c r="N23" i="13"/>
  <c r="N24" i="13" s="1"/>
  <c r="N34" i="13" l="1"/>
  <c r="N35" i="13" s="1"/>
  <c r="M36" i="13"/>
  <c r="O23" i="13"/>
  <c r="O24" i="13" s="1"/>
  <c r="O28" i="13"/>
  <c r="O29" i="13" s="1"/>
  <c r="O34" i="13" l="1"/>
  <c r="O35" i="13" s="1"/>
  <c r="N36" i="13"/>
  <c r="P28" i="13"/>
  <c r="P29" i="13" s="1"/>
  <c r="P23" i="13"/>
  <c r="P24" i="13" s="1"/>
  <c r="P34" i="13" l="1"/>
  <c r="P35" i="13" s="1"/>
  <c r="O36" i="13"/>
  <c r="Q23" i="13"/>
  <c r="Q24" i="13" s="1"/>
  <c r="Q28" i="13"/>
  <c r="Q29" i="13" s="1"/>
  <c r="Q34" i="13" l="1"/>
  <c r="Q35" i="13" s="1"/>
  <c r="P36" i="13"/>
  <c r="R28" i="13"/>
  <c r="R29" i="13" s="1"/>
  <c r="R23" i="13"/>
  <c r="R24" i="13" s="1"/>
  <c r="R34" i="13" l="1"/>
  <c r="R35" i="13" s="1"/>
  <c r="Q36" i="13"/>
  <c r="S23" i="13"/>
  <c r="S24" i="13" s="1"/>
  <c r="S28" i="13"/>
  <c r="S29" i="13" s="1"/>
  <c r="S34" i="13" l="1"/>
  <c r="S35" i="13" s="1"/>
  <c r="R36" i="13"/>
  <c r="T28" i="13"/>
  <c r="T29" i="13" s="1"/>
  <c r="T23" i="13"/>
  <c r="T24" i="13" s="1"/>
  <c r="T34" i="13" l="1"/>
  <c r="T35" i="13" s="1"/>
  <c r="S36" i="13"/>
  <c r="U23" i="13"/>
  <c r="U24" i="13" s="1"/>
  <c r="U28" i="13"/>
  <c r="U29" i="13" s="1"/>
  <c r="U34" i="13" l="1"/>
  <c r="U35" i="13" s="1"/>
  <c r="T36" i="13"/>
  <c r="V28" i="13"/>
  <c r="V29" i="13" s="1"/>
  <c r="V23" i="13"/>
  <c r="V24" i="13" s="1"/>
  <c r="V34" i="13" l="1"/>
  <c r="V35" i="13" s="1"/>
  <c r="U36" i="13"/>
  <c r="W23" i="13"/>
  <c r="W24" i="13" s="1"/>
  <c r="W28" i="13"/>
  <c r="W29" i="13" s="1"/>
  <c r="W34" i="13" l="1"/>
  <c r="W35" i="13" s="1"/>
  <c r="V36" i="13"/>
  <c r="X28" i="13"/>
  <c r="X29" i="13" s="1"/>
  <c r="X23" i="13"/>
  <c r="X24" i="13" s="1"/>
  <c r="X34" i="13" l="1"/>
  <c r="X35" i="13" s="1"/>
  <c r="W36" i="13"/>
  <c r="Y23" i="13"/>
  <c r="Y24" i="13" s="1"/>
  <c r="Y28" i="13"/>
  <c r="Y29" i="13" s="1"/>
  <c r="Y34" i="13" l="1"/>
  <c r="Y35" i="13" s="1"/>
  <c r="X36" i="13"/>
  <c r="Z28" i="13"/>
  <c r="Z29" i="13" s="1"/>
  <c r="Z23" i="13"/>
  <c r="Z24" i="13" s="1"/>
  <c r="Z34" i="13" l="1"/>
  <c r="Z35" i="13" s="1"/>
  <c r="Y36" i="13"/>
  <c r="AA23" i="13"/>
  <c r="AA24" i="13" s="1"/>
  <c r="AA28" i="13"/>
  <c r="AA29" i="13" s="1"/>
  <c r="AA34" i="13" l="1"/>
  <c r="AA35" i="13" s="1"/>
  <c r="Z36" i="13"/>
  <c r="AB28" i="13"/>
  <c r="AB29" i="13" s="1"/>
  <c r="AB23" i="13"/>
  <c r="AB24" i="13" s="1"/>
  <c r="AB34" i="13" l="1"/>
  <c r="AB35" i="13" s="1"/>
  <c r="AA36" i="13"/>
  <c r="AC23" i="13"/>
  <c r="AC24" i="13" s="1"/>
  <c r="AC28" i="13"/>
  <c r="AC29" i="13" s="1"/>
  <c r="AC34" i="13" l="1"/>
  <c r="AC35" i="13" s="1"/>
  <c r="AB36" i="13"/>
  <c r="AD28" i="13"/>
  <c r="AD29" i="13" s="1"/>
  <c r="AD23" i="13"/>
  <c r="AD24" i="13" s="1"/>
  <c r="AD34" i="13" l="1"/>
  <c r="AD35" i="13" s="1"/>
  <c r="AC36" i="13"/>
  <c r="AF23" i="13"/>
  <c r="AF24" i="13" s="1"/>
  <c r="AE23" i="13"/>
  <c r="AE24" i="13" s="1"/>
  <c r="AF28" i="13"/>
  <c r="AF29" i="13" s="1"/>
  <c r="AE28" i="13"/>
  <c r="AE29" i="13" s="1"/>
  <c r="AE34" i="13" l="1"/>
  <c r="AE35" i="13" s="1"/>
  <c r="AF34" i="13"/>
  <c r="AD36" i="13"/>
  <c r="AF35" i="13" l="1"/>
  <c r="AF36" i="13" s="1"/>
  <c r="AE36" i="13"/>
  <c r="H55" i="6"/>
  <c r="H56" i="6" s="1"/>
  <c r="H57" i="6" l="1"/>
  <c r="H58" i="6" l="1"/>
  <c r="AD55" i="6"/>
  <c r="AD56" i="6" s="1"/>
  <c r="AD57" i="6" s="1"/>
  <c r="AB55" i="6"/>
  <c r="AB56" i="6"/>
  <c r="AB57" i="6" s="1"/>
  <c r="W55" i="6"/>
  <c r="W56" i="6" s="1"/>
  <c r="W57" i="6" s="1"/>
  <c r="V55" i="6"/>
  <c r="V56" i="6" s="1"/>
  <c r="O55" i="6"/>
  <c r="O56" i="6" s="1"/>
  <c r="L55" i="6"/>
  <c r="L56" i="6"/>
  <c r="L57" i="6" s="1"/>
  <c r="S55" i="6"/>
  <c r="J55" i="6"/>
  <c r="J56" i="6"/>
  <c r="J57" i="6" s="1"/>
  <c r="AK55" i="6"/>
  <c r="AK56" i="6" s="1"/>
  <c r="AK57" i="6" s="1"/>
  <c r="AJ55" i="6"/>
  <c r="AJ56" i="6" s="1"/>
  <c r="AJ57" i="6" s="1"/>
  <c r="AL45" i="6"/>
  <c r="AM45" i="6"/>
  <c r="AC55" i="6"/>
  <c r="U55" i="6"/>
  <c r="AF55" i="6"/>
  <c r="AH55" i="6"/>
  <c r="AH56" i="6" s="1"/>
  <c r="AH57" i="6" s="1"/>
  <c r="T55" i="6"/>
  <c r="AG55" i="6"/>
  <c r="AG56" i="6" s="1"/>
  <c r="R55" i="6"/>
  <c r="R56" i="6" s="1"/>
  <c r="R57" i="6" s="1"/>
  <c r="Y55" i="6"/>
  <c r="M55" i="6"/>
  <c r="M56" i="6" s="1"/>
  <c r="M57" i="6" s="1"/>
  <c r="Z55" i="6"/>
  <c r="K55" i="6"/>
  <c r="K56" i="6"/>
  <c r="K57" i="6" s="1"/>
  <c r="AE55" i="6"/>
  <c r="AE56" i="6" s="1"/>
  <c r="AE57" i="6" s="1"/>
  <c r="AM54" i="6"/>
  <c r="I55" i="6"/>
  <c r="I56" i="6" s="1"/>
  <c r="AN45" i="6" l="1"/>
  <c r="T56" i="6"/>
  <c r="T57" i="6" s="1"/>
  <c r="O57" i="6"/>
  <c r="AF56" i="6"/>
  <c r="AF57" i="6" s="1"/>
  <c r="Y56" i="6"/>
  <c r="Y57" i="6" s="1"/>
  <c r="AG57" i="6"/>
  <c r="U56" i="6"/>
  <c r="U57" i="6" s="1"/>
  <c r="Z56" i="6"/>
  <c r="Z57" i="6" s="1"/>
  <c r="AC56" i="6"/>
  <c r="AC57" i="6" s="1"/>
  <c r="S56" i="6"/>
  <c r="S57" i="6" s="1"/>
  <c r="V57" i="6"/>
  <c r="AL54" i="6"/>
  <c r="AN54" i="6" s="1"/>
  <c r="AI55" i="6"/>
  <c r="AI56" i="6" s="1"/>
  <c r="AI57" i="6" s="1"/>
  <c r="AA55" i="6"/>
  <c r="AA56" i="6" s="1"/>
  <c r="AA57" i="6" s="1"/>
  <c r="P55" i="6"/>
  <c r="P56" i="6" s="1"/>
  <c r="P57" i="6" s="1"/>
  <c r="X55" i="6"/>
  <c r="X56" i="6" s="1"/>
  <c r="X57" i="6" s="1"/>
  <c r="Q55" i="6"/>
  <c r="Q56" i="6" s="1"/>
  <c r="Q57" i="6" s="1"/>
  <c r="N55" i="6"/>
  <c r="N56" i="6" s="1"/>
  <c r="N57" i="6" s="1"/>
  <c r="AL56" i="6" l="1"/>
  <c r="AL57" i="6"/>
  <c r="I58" i="6"/>
  <c r="AL55" i="6"/>
  <c r="J58" i="6" l="1"/>
  <c r="K58" i="6" l="1"/>
  <c r="L58" i="6" l="1"/>
  <c r="M58" i="6" l="1"/>
  <c r="N58" i="6" l="1"/>
  <c r="O58" i="6" l="1"/>
  <c r="P58" i="6" l="1"/>
  <c r="Q58" i="6" l="1"/>
  <c r="R58" i="6" l="1"/>
  <c r="S58" i="6" l="1"/>
  <c r="T58" i="6" l="1"/>
  <c r="U58" i="6" l="1"/>
  <c r="V58" i="6" l="1"/>
  <c r="W58" i="6" l="1"/>
  <c r="X58" i="6" l="1"/>
  <c r="Y58" i="6" l="1"/>
  <c r="Z58" i="6" l="1"/>
  <c r="AA58" i="6" l="1"/>
  <c r="AB58" i="6" l="1"/>
  <c r="AC58" i="6" l="1"/>
  <c r="AD58" i="6" l="1"/>
  <c r="AE58" i="6" l="1"/>
  <c r="AF58" i="6" l="1"/>
  <c r="AG58" i="6" l="1"/>
  <c r="AH58" i="6" l="1"/>
  <c r="AI58" i="6" l="1"/>
  <c r="AJ58" i="6" l="1"/>
  <c r="AK58" i="6" l="1"/>
  <c r="AL58" i="6" l="1"/>
  <c r="AM51" i="6" l="1"/>
  <c r="AL51" i="6"/>
  <c r="AN51" i="6" s="1"/>
</calcChain>
</file>

<file path=xl/sharedStrings.xml><?xml version="1.0" encoding="utf-8"?>
<sst xmlns="http://schemas.openxmlformats.org/spreadsheetml/2006/main" count="1149" uniqueCount="353">
  <si>
    <t>　　</t>
  </si>
  <si>
    <t>周期</t>
    <rPh sb="0" eb="2">
      <t>シュウキ</t>
    </rPh>
    <phoneticPr fontId="21"/>
  </si>
  <si>
    <t>屋根</t>
  </si>
  <si>
    <t>経年</t>
    <rPh sb="0" eb="2">
      <t>ケイネン</t>
    </rPh>
    <phoneticPr fontId="22"/>
  </si>
  <si>
    <t>修繕</t>
    <rPh sb="0" eb="2">
      <t>シュウゼン</t>
    </rPh>
    <phoneticPr fontId="21"/>
  </si>
  <si>
    <t>暦年</t>
    <rPh sb="0" eb="2">
      <t>レキネン</t>
    </rPh>
    <phoneticPr fontId="22"/>
  </si>
  <si>
    <t>補修、修繕</t>
    <rPh sb="0" eb="2">
      <t>ホシュウ</t>
    </rPh>
    <rPh sb="3" eb="5">
      <t>シュウゼン</t>
    </rPh>
    <phoneticPr fontId="21"/>
  </si>
  <si>
    <t>Ⅲ</t>
  </si>
  <si>
    <t>年</t>
    <rPh sb="0" eb="1">
      <t>ネン</t>
    </rPh>
    <phoneticPr fontId="20"/>
  </si>
  <si>
    <t>２　屋根防水</t>
    <rPh sb="2" eb="6">
      <t>ヤネボウスイ</t>
    </rPh>
    <phoneticPr fontId="22"/>
  </si>
  <si>
    <t>撤去・葺替</t>
  </si>
  <si>
    <t>合計</t>
    <rPh sb="0" eb="2">
      <t>ゴウケイ</t>
    </rPh>
    <phoneticPr fontId="22"/>
  </si>
  <si>
    <t>工事区分</t>
    <rPh sb="0" eb="2">
      <t>コウジ</t>
    </rPh>
    <rPh sb="2" eb="4">
      <t>クブン</t>
    </rPh>
    <phoneticPr fontId="20"/>
  </si>
  <si>
    <t>単価</t>
  </si>
  <si>
    <t>呼称</t>
  </si>
  <si>
    <t>仮設</t>
  </si>
  <si>
    <t>Ⅰ　仮設</t>
    <rPh sb="2" eb="4">
      <t>カセツ</t>
    </rPh>
    <phoneticPr fontId="20"/>
  </si>
  <si>
    <t>屋内共用給水管、屋外共用給水管</t>
  </si>
  <si>
    <t>塗替</t>
  </si>
  <si>
    <t>推定修繕工事項目</t>
    <rPh sb="0" eb="2">
      <t>スイテイ</t>
    </rPh>
    <rPh sb="2" eb="4">
      <t>シュウゼン</t>
    </rPh>
    <rPh sb="4" eb="6">
      <t>コウジ</t>
    </rPh>
    <rPh sb="6" eb="8">
      <t>コウモク</t>
    </rPh>
    <phoneticPr fontId="20"/>
  </si>
  <si>
    <t>数量</t>
  </si>
  <si>
    <t>数量</t>
    <rPh sb="0" eb="2">
      <t>スウリョウ</t>
    </rPh>
    <phoneticPr fontId="22"/>
  </si>
  <si>
    <t>除去・塗装</t>
  </si>
  <si>
    <t>工事区分</t>
    <rPh sb="0" eb="2">
      <t>コウジ</t>
    </rPh>
    <rPh sb="2" eb="4">
      <t>クブン</t>
    </rPh>
    <phoneticPr fontId="21"/>
  </si>
  <si>
    <t>補修、修繕</t>
    <rPh sb="0" eb="2">
      <t>ホシュウ</t>
    </rPh>
    <rPh sb="3" eb="5">
      <t>シュウゼン</t>
    </rPh>
    <phoneticPr fontId="23"/>
  </si>
  <si>
    <t>①バルコニー床防水</t>
    <rPh sb="6" eb="7">
      <t>ユカ</t>
    </rPh>
    <rPh sb="7" eb="9">
      <t>ボウスイ</t>
    </rPh>
    <phoneticPr fontId="21"/>
  </si>
  <si>
    <t>打替</t>
    <rPh sb="0" eb="1">
      <t>ウ</t>
    </rPh>
    <rPh sb="1" eb="2">
      <t>カ</t>
    </rPh>
    <phoneticPr fontId="21"/>
  </si>
  <si>
    <t>単位</t>
    <rPh sb="0" eb="2">
      <t>タンイ</t>
    </rPh>
    <phoneticPr fontId="22"/>
  </si>
  <si>
    <t>①バルコニー床防水</t>
    <rPh sb="6" eb="7">
      <t>ユカ</t>
    </rPh>
    <rPh sb="7" eb="9">
      <t>ボウスイ</t>
    </rPh>
    <phoneticPr fontId="20"/>
  </si>
  <si>
    <t>　Ⅱ　建物</t>
    <rPh sb="3" eb="5">
      <t>タテモノ</t>
    </rPh>
    <phoneticPr fontId="20"/>
  </si>
  <si>
    <t>１　仮設工事</t>
    <rPh sb="2" eb="4">
      <t>カセツ</t>
    </rPh>
    <rPh sb="4" eb="6">
      <t>コウジ</t>
    </rPh>
    <phoneticPr fontId="21"/>
  </si>
  <si>
    <t>２　屋根防水</t>
    <rPh sb="2" eb="4">
      <t>ヤネ</t>
    </rPh>
    <rPh sb="4" eb="6">
      <t>ボウスイ</t>
    </rPh>
    <phoneticPr fontId="20"/>
  </si>
  <si>
    <t>③傾斜屋根</t>
    <rPh sb="1" eb="3">
      <t>ケイシャ</t>
    </rPh>
    <rPh sb="3" eb="5">
      <t>ヤネ</t>
    </rPh>
    <phoneticPr fontId="21"/>
  </si>
  <si>
    <t>取替</t>
    <rPh sb="0" eb="2">
      <t>トリカエ</t>
    </rPh>
    <phoneticPr fontId="22"/>
  </si>
  <si>
    <t>３　床防水</t>
    <rPh sb="2" eb="3">
      <t>ユカ</t>
    </rPh>
    <rPh sb="3" eb="5">
      <t>ボウスイ</t>
    </rPh>
    <phoneticPr fontId="22"/>
  </si>
  <si>
    <t>取替</t>
    <rPh sb="0" eb="2">
      <t>トリカエ</t>
    </rPh>
    <phoneticPr fontId="20"/>
  </si>
  <si>
    <t>②開放廊下・階段等床防水</t>
    <rPh sb="1" eb="3">
      <t>カイホウ</t>
    </rPh>
    <rPh sb="3" eb="5">
      <t>ロウカ</t>
    </rPh>
    <rPh sb="6" eb="8">
      <t>カイダン</t>
    </rPh>
    <rPh sb="8" eb="9">
      <t>トウ</t>
    </rPh>
    <rPh sb="9" eb="10">
      <t>ユカ</t>
    </rPh>
    <rPh sb="10" eb="12">
      <t>ボウスイ</t>
    </rPh>
    <phoneticPr fontId="21"/>
  </si>
  <si>
    <t>４　外壁塗装等</t>
    <rPh sb="2" eb="4">
      <t>ガイヘキ</t>
    </rPh>
    <rPh sb="4" eb="6">
      <t>トソウ</t>
    </rPh>
    <rPh sb="6" eb="7">
      <t>トウ</t>
    </rPh>
    <phoneticPr fontId="22"/>
  </si>
  <si>
    <t>②開放廊下・階段等床防水</t>
    <rPh sb="1" eb="3">
      <t>カイホウ</t>
    </rPh>
    <rPh sb="3" eb="5">
      <t>ロウカ</t>
    </rPh>
    <rPh sb="6" eb="8">
      <t>カイダン</t>
    </rPh>
    <rPh sb="8" eb="9">
      <t>トウ</t>
    </rPh>
    <rPh sb="9" eb="10">
      <t>ユカ</t>
    </rPh>
    <rPh sb="10" eb="12">
      <t>ボウスイ</t>
    </rPh>
    <phoneticPr fontId="20"/>
  </si>
  <si>
    <t>①屋上防水（保護）</t>
    <rPh sb="1" eb="3">
      <t>オクジョウ</t>
    </rPh>
    <rPh sb="3" eb="5">
      <t>ボウスイ</t>
    </rPh>
    <rPh sb="6" eb="8">
      <t>ホゴ</t>
    </rPh>
    <phoneticPr fontId="20"/>
  </si>
  <si>
    <t>撤去・葺替</t>
    <rPh sb="0" eb="2">
      <t>テッキョ</t>
    </rPh>
    <rPh sb="3" eb="4">
      <t>フ</t>
    </rPh>
    <rPh sb="4" eb="5">
      <t>カ</t>
    </rPh>
    <phoneticPr fontId="22"/>
  </si>
  <si>
    <t>①給水管</t>
  </si>
  <si>
    <t>①排水管</t>
    <rPh sb="1" eb="4">
      <t>ハイスイカン</t>
    </rPh>
    <phoneticPr fontId="21"/>
  </si>
  <si>
    <t>屋上、塔屋、ルーフバルコニー</t>
  </si>
  <si>
    <t>　</t>
  </si>
  <si>
    <t>①ガス管</t>
  </si>
  <si>
    <t>①空調設備</t>
    <rPh sb="1" eb="3">
      <t>クウチョウ</t>
    </rPh>
    <rPh sb="3" eb="5">
      <t>セツビ</t>
    </rPh>
    <phoneticPr fontId="21"/>
  </si>
  <si>
    <t>②換気設備</t>
    <rPh sb="1" eb="3">
      <t>カンキ</t>
    </rPh>
    <rPh sb="3" eb="5">
      <t>セツビ</t>
    </rPh>
    <phoneticPr fontId="21"/>
  </si>
  <si>
    <t>除去・塗装</t>
    <rPh sb="0" eb="2">
      <t>ジョキョ</t>
    </rPh>
    <rPh sb="3" eb="5">
      <t>トソウ</t>
    </rPh>
    <phoneticPr fontId="21"/>
  </si>
  <si>
    <t>撤去・新設</t>
    <rPh sb="0" eb="2">
      <t>テッキョ</t>
    </rPh>
    <rPh sb="3" eb="5">
      <t>シンセツ</t>
    </rPh>
    <phoneticPr fontId="24"/>
  </si>
  <si>
    <t>１　仮設工事</t>
    <rPh sb="2" eb="4">
      <t>カセツ</t>
    </rPh>
    <rPh sb="4" eb="6">
      <t>コウジ</t>
    </rPh>
    <phoneticPr fontId="20"/>
  </si>
  <si>
    <t>①給水管</t>
    <rPh sb="1" eb="3">
      <t>キュウスイ</t>
    </rPh>
    <rPh sb="3" eb="4">
      <t>カン</t>
    </rPh>
    <phoneticPr fontId="20"/>
  </si>
  <si>
    <t>金額</t>
    <rPh sb="0" eb="2">
      <t>キンガク</t>
    </rPh>
    <phoneticPr fontId="22"/>
  </si>
  <si>
    <t>計上年（経年）</t>
    <rPh sb="0" eb="2">
      <t>ケイジョウ</t>
    </rPh>
    <rPh sb="2" eb="3">
      <t>ネン</t>
    </rPh>
    <rPh sb="4" eb="6">
      <t>ケイネン</t>
    </rPh>
    <phoneticPr fontId="22"/>
  </si>
  <si>
    <t>仮設</t>
    <rPh sb="0" eb="2">
      <t>カセツ</t>
    </rPh>
    <phoneticPr fontId="21"/>
  </si>
  <si>
    <t>小計</t>
    <rPh sb="0" eb="2">
      <t>ショウケイ</t>
    </rPh>
    <phoneticPr fontId="21"/>
  </si>
  <si>
    <t>消費税</t>
    <rPh sb="0" eb="3">
      <t>ショウヒゼイ</t>
    </rPh>
    <phoneticPr fontId="21"/>
  </si>
  <si>
    <t>Ⅲ　設備</t>
    <rPh sb="2" eb="4">
      <t>セツビ</t>
    </rPh>
    <phoneticPr fontId="20"/>
  </si>
  <si>
    <t>推定修繕工事項目</t>
    <rPh sb="0" eb="2">
      <t>スイテイ</t>
    </rPh>
    <rPh sb="2" eb="4">
      <t>シュウゼン</t>
    </rPh>
    <phoneticPr fontId="21"/>
  </si>
  <si>
    <t>Ⅰ</t>
  </si>
  <si>
    <t>Ⅱ</t>
  </si>
  <si>
    <t>塗替</t>
    <rPh sb="0" eb="1">
      <t>ヌ</t>
    </rPh>
    <rPh sb="1" eb="2">
      <t>カ</t>
    </rPh>
    <phoneticPr fontId="21"/>
  </si>
  <si>
    <t>撤去・新設</t>
    <rPh sb="0" eb="2">
      <t>テッキョ</t>
    </rPh>
    <rPh sb="3" eb="5">
      <t>シンセツ</t>
    </rPh>
    <phoneticPr fontId="22"/>
  </si>
  <si>
    <t>㎡</t>
  </si>
  <si>
    <t>取替</t>
    <rPh sb="0" eb="2">
      <t>トリカエ</t>
    </rPh>
    <phoneticPr fontId="21"/>
  </si>
  <si>
    <t>設備</t>
  </si>
  <si>
    <t>取替</t>
  </si>
  <si>
    <t>Ⅳ</t>
  </si>
  <si>
    <t>床防水</t>
    <rPh sb="0" eb="1">
      <t>ユカ</t>
    </rPh>
    <rPh sb="1" eb="3">
      <t>ボウスイ</t>
    </rPh>
    <phoneticPr fontId="20"/>
  </si>
  <si>
    <t>工事費内訳書　【ＯＧマンション--築0年／10階建て／62戸／平均戸当たり専用床面積：103.33㎡】</t>
    <rPh sb="0" eb="3">
      <t>コウジヒ</t>
    </rPh>
    <rPh sb="3" eb="6">
      <t>ウチワケショ</t>
    </rPh>
    <phoneticPr fontId="22"/>
  </si>
  <si>
    <t>長期修繕計画総括表　【ＯＧマンション--築0年／10階建て／62戸／平均戸当たり専用床面積：103.33㎡】</t>
    <rPh sb="0" eb="2">
      <t>チョウキ</t>
    </rPh>
    <rPh sb="2" eb="4">
      <t>シュウゼン</t>
    </rPh>
    <rPh sb="4" eb="6">
      <t>ケイカク</t>
    </rPh>
    <rPh sb="6" eb="8">
      <t>ソウカツ</t>
    </rPh>
    <rPh sb="8" eb="9">
      <t>ヒョウ</t>
    </rPh>
    <phoneticPr fontId="22"/>
  </si>
  <si>
    <t>対象部位等</t>
    <rPh sb="0" eb="2">
      <t>タイショウ</t>
    </rPh>
    <rPh sb="2" eb="4">
      <t>ブイ</t>
    </rPh>
    <rPh sb="4" eb="5">
      <t>トウ</t>
    </rPh>
    <phoneticPr fontId="21"/>
  </si>
  <si>
    <t>仕様等</t>
    <rPh sb="0" eb="2">
      <t>シヨウ</t>
    </rPh>
    <rPh sb="2" eb="3">
      <t>トウ</t>
    </rPh>
    <phoneticPr fontId="21"/>
  </si>
  <si>
    <t>修繕</t>
    <rPh sb="0" eb="2">
      <t>シュウゼン</t>
    </rPh>
    <phoneticPr fontId="20"/>
  </si>
  <si>
    <t>屋上、塔屋</t>
  </si>
  <si>
    <t>バルコニーの床</t>
  </si>
  <si>
    <t>外壁目地、建具周り、部材接合部等</t>
  </si>
  <si>
    <t>屋内共用雑排水管、汚水管、雨水管</t>
  </si>
  <si>
    <t>①共通仮設</t>
  </si>
  <si>
    <t>屋外埋設部ガス管、屋内共用ガス管</t>
  </si>
  <si>
    <t>打替</t>
  </si>
  <si>
    <t>仮設</t>
    <rPh sb="0" eb="2">
      <t>カセツ</t>
    </rPh>
    <phoneticPr fontId="20"/>
  </si>
  <si>
    <t>②直接仮設</t>
  </si>
  <si>
    <t>撤去・新設</t>
  </si>
  <si>
    <t>３　外壁塗装等</t>
    <rPh sb="2" eb="4">
      <t>ガイヘキ</t>
    </rPh>
    <rPh sb="4" eb="6">
      <t>トソウ</t>
    </rPh>
    <rPh sb="6" eb="7">
      <t>トウ</t>
    </rPh>
    <phoneticPr fontId="20"/>
  </si>
  <si>
    <t>４　外壁塗装等</t>
    <rPh sb="2" eb="4">
      <t>ガイヘキ</t>
    </rPh>
    <rPh sb="4" eb="6">
      <t>トソウ</t>
    </rPh>
    <rPh sb="6" eb="7">
      <t>トウ</t>
    </rPh>
    <phoneticPr fontId="20"/>
  </si>
  <si>
    <t>①ガス管</t>
    <rPh sb="3" eb="4">
      <t>カン</t>
    </rPh>
    <phoneticPr fontId="20"/>
  </si>
  <si>
    <t>取替（更新）</t>
    <rPh sb="0" eb="2">
      <t>トリカエ</t>
    </rPh>
    <phoneticPr fontId="20"/>
  </si>
  <si>
    <t>①空調設備</t>
    <rPh sb="1" eb="3">
      <t>クウチョウ</t>
    </rPh>
    <rPh sb="3" eb="5">
      <t>セツビ</t>
    </rPh>
    <phoneticPr fontId="20"/>
  </si>
  <si>
    <t>②換気設備</t>
    <rPh sb="1" eb="3">
      <t>カンキ</t>
    </rPh>
    <rPh sb="3" eb="5">
      <t>セツビ</t>
    </rPh>
    <phoneticPr fontId="20"/>
  </si>
  <si>
    <t>補修・修繕</t>
    <rPh sb="0" eb="2">
      <t>ホシュウ</t>
    </rPh>
    <rPh sb="3" eb="5">
      <t>シュウゼン</t>
    </rPh>
    <phoneticPr fontId="20"/>
  </si>
  <si>
    <t>単位：千円</t>
    <rPh sb="0" eb="2">
      <t>タンイ</t>
    </rPh>
    <rPh sb="3" eb="5">
      <t>センエン</t>
    </rPh>
    <phoneticPr fontId="20"/>
  </si>
  <si>
    <t>想定している修繕方法等</t>
    <rPh sb="0" eb="2">
      <t>ソウテイ</t>
    </rPh>
    <rPh sb="6" eb="8">
      <t>シュウゼン</t>
    </rPh>
    <rPh sb="8" eb="10">
      <t>ホウホウ</t>
    </rPh>
    <rPh sb="10" eb="11">
      <t>トウ</t>
    </rPh>
    <phoneticPr fontId="20"/>
  </si>
  <si>
    <t>③給湯設備</t>
    <rPh sb="1" eb="5">
      <t>キュウトウセツビ</t>
    </rPh>
    <phoneticPr fontId="20"/>
  </si>
  <si>
    <t>④火災報知設備</t>
    <rPh sb="1" eb="5">
      <t>カサイホウチ</t>
    </rPh>
    <rPh sb="5" eb="7">
      <t>セツビ</t>
    </rPh>
    <phoneticPr fontId="20"/>
  </si>
  <si>
    <t>②量水器</t>
    <rPh sb="1" eb="4">
      <t>リョウスイキ</t>
    </rPh>
    <phoneticPr fontId="20"/>
  </si>
  <si>
    <t>交換</t>
    <rPh sb="0" eb="2">
      <t>コウカン</t>
    </rPh>
    <phoneticPr fontId="20"/>
  </si>
  <si>
    <t>①排水管</t>
    <phoneticPr fontId="20"/>
  </si>
  <si>
    <t>①屋上防水</t>
    <rPh sb="2" eb="3">
      <t>ウエ</t>
    </rPh>
    <phoneticPr fontId="21"/>
  </si>
  <si>
    <t>②傾斜屋根</t>
    <rPh sb="1" eb="3">
      <t>ケイシャ</t>
    </rPh>
    <rPh sb="3" eb="5">
      <t>ヤネ</t>
    </rPh>
    <phoneticPr fontId="21"/>
  </si>
  <si>
    <t>①給湯設備</t>
    <rPh sb="1" eb="5">
      <t>キュウトウセツビ</t>
    </rPh>
    <phoneticPr fontId="20"/>
  </si>
  <si>
    <t>②火災報知設備</t>
    <rPh sb="1" eb="7">
      <t>カサイホウチセツビ</t>
    </rPh>
    <phoneticPr fontId="21"/>
  </si>
  <si>
    <t>②量水器</t>
    <rPh sb="1" eb="4">
      <t>リョウスイキ</t>
    </rPh>
    <phoneticPr fontId="20"/>
  </si>
  <si>
    <t>取替</t>
    <rPh sb="0" eb="2">
      <t>トリカエ</t>
    </rPh>
    <phoneticPr fontId="20"/>
  </si>
  <si>
    <t>工事費</t>
    <rPh sb="0" eb="3">
      <t>コウジヒ</t>
    </rPh>
    <phoneticPr fontId="21"/>
  </si>
  <si>
    <t>小計</t>
    <rPh sb="0" eb="2">
      <t>ショウケイ</t>
    </rPh>
    <phoneticPr fontId="20"/>
  </si>
  <si>
    <t>消費税</t>
    <rPh sb="0" eb="3">
      <t>ショウヒゼイ</t>
    </rPh>
    <phoneticPr fontId="20"/>
  </si>
  <si>
    <t>業務委託費</t>
    <rPh sb="0" eb="5">
      <t>ギョウムイタクヒ</t>
    </rPh>
    <phoneticPr fontId="20"/>
  </si>
  <si>
    <t>　　　　　　　　 推定事業費　年度合計</t>
    <rPh sb="9" eb="11">
      <t>スイテイ</t>
    </rPh>
    <rPh sb="11" eb="14">
      <t>ジギョウヒ</t>
    </rPh>
    <rPh sb="15" eb="17">
      <t>ネンド</t>
    </rPh>
    <rPh sb="17" eb="19">
      <t>ゴウケイ</t>
    </rPh>
    <phoneticPr fontId="22"/>
  </si>
  <si>
    <t>建築</t>
    <rPh sb="0" eb="2">
      <t>ケンチク</t>
    </rPh>
    <phoneticPr fontId="20"/>
  </si>
  <si>
    <t>その他</t>
  </si>
  <si>
    <t>給水メーター</t>
    <rPh sb="0" eb="2">
      <t>キュウスイ</t>
    </rPh>
    <phoneticPr fontId="20"/>
  </si>
  <si>
    <t>更新</t>
    <rPh sb="0" eb="2">
      <t>コウシン</t>
    </rPh>
    <phoneticPr fontId="20"/>
  </si>
  <si>
    <t>エアコン機器</t>
    <rPh sb="4" eb="6">
      <t>キキ</t>
    </rPh>
    <phoneticPr fontId="21"/>
  </si>
  <si>
    <t>24ｈ換気機器</t>
    <rPh sb="3" eb="5">
      <t>カンキ</t>
    </rPh>
    <rPh sb="5" eb="7">
      <t>キキ</t>
    </rPh>
    <phoneticPr fontId="21"/>
  </si>
  <si>
    <t>給湯機器</t>
    <rPh sb="0" eb="4">
      <t>キュウトウキキ</t>
    </rPh>
    <phoneticPr fontId="21"/>
  </si>
  <si>
    <t>住宅用火災報知器</t>
    <rPh sb="0" eb="8">
      <t>ジュウタクヨウカサイホウチキ</t>
    </rPh>
    <phoneticPr fontId="20"/>
  </si>
  <si>
    <t>③給湯設備</t>
    <rPh sb="1" eb="5">
      <t>キュウトウセツビ</t>
    </rPh>
    <phoneticPr fontId="20"/>
  </si>
  <si>
    <t>④火災報知設備</t>
    <rPh sb="1" eb="3">
      <t>カサイ</t>
    </rPh>
    <rPh sb="3" eb="5">
      <t>ホウチ</t>
    </rPh>
    <rPh sb="5" eb="7">
      <t>セツビ</t>
    </rPh>
    <phoneticPr fontId="21"/>
  </si>
  <si>
    <t>委託</t>
    <rPh sb="0" eb="2">
      <t>イタク</t>
    </rPh>
    <phoneticPr fontId="20"/>
  </si>
  <si>
    <t>①管理費</t>
    <rPh sb="1" eb="4">
      <t>カンリヒ</t>
    </rPh>
    <phoneticPr fontId="21"/>
  </si>
  <si>
    <t>建築</t>
    <phoneticPr fontId="20"/>
  </si>
  <si>
    <t>②建築基準法第12条第2項に基づく点検</t>
    <phoneticPr fontId="20"/>
  </si>
  <si>
    <t>③建築基準法第12条第4項に基づく点検</t>
    <phoneticPr fontId="20"/>
  </si>
  <si>
    <t>設備</t>
    <phoneticPr fontId="20"/>
  </si>
  <si>
    <t>①排水管</t>
    <phoneticPr fontId="20"/>
  </si>
  <si>
    <t>金額（円）</t>
    <rPh sb="0" eb="2">
      <t>キンガク</t>
    </rPh>
    <rPh sb="3" eb="4">
      <t>エン</t>
    </rPh>
    <phoneticPr fontId="22"/>
  </si>
  <si>
    <t>単価（円）</t>
    <rPh sb="0" eb="2">
      <t>タンカ</t>
    </rPh>
    <rPh sb="3" eb="4">
      <t>エン</t>
    </rPh>
    <phoneticPr fontId="22"/>
  </si>
  <si>
    <t>№</t>
    <phoneticPr fontId="33"/>
  </si>
  <si>
    <t>部位</t>
    <rPh sb="0" eb="2">
      <t>ブイ</t>
    </rPh>
    <phoneticPr fontId="33"/>
  </si>
  <si>
    <t>軒天</t>
    <rPh sb="0" eb="2">
      <t>ノキテン</t>
    </rPh>
    <phoneticPr fontId="33"/>
  </si>
  <si>
    <t>外壁</t>
    <rPh sb="0" eb="2">
      <t>ガイヘキ</t>
    </rPh>
    <phoneticPr fontId="33"/>
  </si>
  <si>
    <t>修繕周期</t>
    <rPh sb="0" eb="4">
      <t>シュウゼンシュウキ</t>
    </rPh>
    <phoneticPr fontId="33"/>
  </si>
  <si>
    <t>修繕方法</t>
    <rPh sb="0" eb="4">
      <t>シュウゼンホウホウ</t>
    </rPh>
    <phoneticPr fontId="33"/>
  </si>
  <si>
    <t>内壁下地</t>
    <rPh sb="0" eb="2">
      <t>ウチカベ</t>
    </rPh>
    <rPh sb="2" eb="4">
      <t>シタジ</t>
    </rPh>
    <phoneticPr fontId="33"/>
  </si>
  <si>
    <t>内壁仕上げ</t>
    <rPh sb="0" eb="2">
      <t>ウチカベ</t>
    </rPh>
    <rPh sb="2" eb="4">
      <t>シア</t>
    </rPh>
    <phoneticPr fontId="33"/>
  </si>
  <si>
    <t>天井仕上げ</t>
    <rPh sb="0" eb="4">
      <t>テンジョウシア</t>
    </rPh>
    <phoneticPr fontId="33"/>
  </si>
  <si>
    <t>床下地</t>
    <rPh sb="0" eb="1">
      <t>ユカ</t>
    </rPh>
    <rPh sb="1" eb="3">
      <t>シタジ</t>
    </rPh>
    <phoneticPr fontId="33"/>
  </si>
  <si>
    <t>床仕上げ</t>
    <rPh sb="0" eb="1">
      <t>ユカ</t>
    </rPh>
    <rPh sb="1" eb="3">
      <t>シア</t>
    </rPh>
    <phoneticPr fontId="33"/>
  </si>
  <si>
    <t>屋根材</t>
    <rPh sb="0" eb="2">
      <t>ヤネ</t>
    </rPh>
    <rPh sb="2" eb="3">
      <t>ザイ</t>
    </rPh>
    <phoneticPr fontId="33"/>
  </si>
  <si>
    <t>下地防水材</t>
    <rPh sb="0" eb="2">
      <t>シタジ</t>
    </rPh>
    <rPh sb="2" eb="4">
      <t>ボウスイ</t>
    </rPh>
    <rPh sb="4" eb="5">
      <t>ザイ</t>
    </rPh>
    <phoneticPr fontId="33"/>
  </si>
  <si>
    <t>主要外装材</t>
    <rPh sb="0" eb="2">
      <t>シュヨウ</t>
    </rPh>
    <rPh sb="2" eb="4">
      <t>ガイソウ</t>
    </rPh>
    <rPh sb="4" eb="5">
      <t>ザイ</t>
    </rPh>
    <phoneticPr fontId="33"/>
  </si>
  <si>
    <t>選定理由</t>
    <rPh sb="0" eb="4">
      <t>センテイリユウ</t>
    </rPh>
    <phoneticPr fontId="33"/>
  </si>
  <si>
    <t>主要居室内装材</t>
    <rPh sb="0" eb="2">
      <t>シュヨウ</t>
    </rPh>
    <rPh sb="2" eb="4">
      <t>キョシツ</t>
    </rPh>
    <rPh sb="4" eb="6">
      <t>ナイソウ</t>
    </rPh>
    <rPh sb="6" eb="7">
      <t>ザイ</t>
    </rPh>
    <phoneticPr fontId="33"/>
  </si>
  <si>
    <t>（注）諸経費には「長期修繕計画作成ガイドライン」33ページに示すとおり、現場管理費・一般管理費・法定福利費のほか、大規模修繕瑕疵保険の保険料なども見込んで修繕積立金額を検討することが重要です。</t>
  </si>
  <si>
    <t>　【様式3-8】推定修繕工事項目、修繕周期等の設定内容(案)</t>
    <rPh sb="2" eb="4">
      <t>ヨウシキ</t>
    </rPh>
    <rPh sb="8" eb="10">
      <t>スイテイ</t>
    </rPh>
    <rPh sb="10" eb="12">
      <t>シュウゼン</t>
    </rPh>
    <rPh sb="12" eb="14">
      <t>コウジ</t>
    </rPh>
    <rPh sb="14" eb="16">
      <t>コウモク</t>
    </rPh>
    <rPh sb="17" eb="19">
      <t>シュウゼン</t>
    </rPh>
    <rPh sb="19" eb="21">
      <t>シュウキ</t>
    </rPh>
    <rPh sb="21" eb="22">
      <t>トウ</t>
    </rPh>
    <rPh sb="23" eb="25">
      <t>セッテイ</t>
    </rPh>
    <rPh sb="25" eb="27">
      <t>ナイヨウ</t>
    </rPh>
    <rPh sb="28" eb="29">
      <t>アン</t>
    </rPh>
    <phoneticPr fontId="20"/>
  </si>
  <si>
    <t>【様式3-9】推定事業費内訳書</t>
    <rPh sb="7" eb="9">
      <t>スイテイ</t>
    </rPh>
    <rPh sb="9" eb="12">
      <t>ジギョウヒ</t>
    </rPh>
    <phoneticPr fontId="22"/>
  </si>
  <si>
    <t>【様式第3-10号】長期修繕計画表（推定修繕工事項目（小項目）別、年度別）　</t>
    <rPh sb="3" eb="4">
      <t>ダイ</t>
    </rPh>
    <rPh sb="8" eb="9">
      <t>ゴウ</t>
    </rPh>
    <rPh sb="10" eb="12">
      <t>チョウキ</t>
    </rPh>
    <rPh sb="12" eb="14">
      <t>シュウゼン</t>
    </rPh>
    <rPh sb="14" eb="16">
      <t>ケイカク</t>
    </rPh>
    <rPh sb="16" eb="17">
      <t>ヒョウ</t>
    </rPh>
    <rPh sb="18" eb="20">
      <t>スイテイ</t>
    </rPh>
    <rPh sb="20" eb="22">
      <t>シュウゼン</t>
    </rPh>
    <rPh sb="22" eb="24">
      <t>コウジ</t>
    </rPh>
    <rPh sb="24" eb="26">
      <t>コウモク</t>
    </rPh>
    <rPh sb="27" eb="30">
      <t>ショウコウモク</t>
    </rPh>
    <rPh sb="31" eb="32">
      <t>ベツ</t>
    </rPh>
    <rPh sb="33" eb="36">
      <t>ネンドベツ</t>
    </rPh>
    <phoneticPr fontId="22"/>
  </si>
  <si>
    <t>使用予定材料</t>
    <rPh sb="0" eb="2">
      <t>シヨウ</t>
    </rPh>
    <rPh sb="2" eb="4">
      <t>ヨテイ</t>
    </rPh>
    <rPh sb="4" eb="6">
      <t>ザイリョウ</t>
    </rPh>
    <phoneticPr fontId="33"/>
  </si>
  <si>
    <t>シーリング</t>
    <phoneticPr fontId="33"/>
  </si>
  <si>
    <t>ベランダ床防水</t>
    <rPh sb="4" eb="5">
      <t>ユカ</t>
    </rPh>
    <rPh sb="5" eb="7">
      <t>ボウスイ</t>
    </rPh>
    <phoneticPr fontId="33"/>
  </si>
  <si>
    <t>外部廊下床防水</t>
    <rPh sb="0" eb="4">
      <t>ガイブロウカ</t>
    </rPh>
    <rPh sb="4" eb="5">
      <t>ユカ</t>
    </rPh>
    <rPh sb="5" eb="7">
      <t>ボウスイ</t>
    </rPh>
    <phoneticPr fontId="33"/>
  </si>
  <si>
    <t>外部階段床防水</t>
    <rPh sb="0" eb="4">
      <t>ガイブカイダン</t>
    </rPh>
    <rPh sb="4" eb="5">
      <t>ユカ</t>
    </rPh>
    <rPh sb="5" eb="7">
      <t>ボウスイ</t>
    </rPh>
    <phoneticPr fontId="33"/>
  </si>
  <si>
    <t>※提案建物に該当する部位がない場合は、斜線を記入すること。</t>
    <rPh sb="1" eb="3">
      <t>テイアン</t>
    </rPh>
    <rPh sb="3" eb="5">
      <t>タテモノ</t>
    </rPh>
    <rPh sb="6" eb="8">
      <t>ガイトウ</t>
    </rPh>
    <rPh sb="10" eb="12">
      <t>ブイ</t>
    </rPh>
    <rPh sb="15" eb="17">
      <t>バアイ</t>
    </rPh>
    <rPh sb="19" eb="21">
      <t>シャセン</t>
    </rPh>
    <rPh sb="22" eb="24">
      <t>キニュウ</t>
    </rPh>
    <phoneticPr fontId="33"/>
  </si>
  <si>
    <t xml:space="preserve">
　</t>
    <phoneticPr fontId="33"/>
  </si>
  <si>
    <t>※使用材料の耐久性を確認できる資料を添付すること</t>
    <rPh sb="1" eb="3">
      <t>シヨウ</t>
    </rPh>
    <rPh sb="3" eb="5">
      <t>ザイリョウ</t>
    </rPh>
    <rPh sb="6" eb="8">
      <t>タイキュウ</t>
    </rPh>
    <rPh sb="8" eb="9">
      <t>セイ</t>
    </rPh>
    <rPh sb="10" eb="12">
      <t>カクニン</t>
    </rPh>
    <rPh sb="15" eb="17">
      <t>シリョウ</t>
    </rPh>
    <rPh sb="18" eb="20">
      <t>テンプ</t>
    </rPh>
    <phoneticPr fontId="33"/>
  </si>
  <si>
    <t>千円</t>
    <rPh sb="0" eb="2">
      <t>センエン</t>
    </rPh>
    <phoneticPr fontId="20"/>
  </si>
  <si>
    <t>建物提案価格(税抜)</t>
    <rPh sb="7" eb="9">
      <t>ゼイヌ</t>
    </rPh>
    <phoneticPr fontId="20"/>
  </si>
  <si>
    <t>　　　　　　　　 推定修繕・工事費　累計</t>
    <rPh sb="9" eb="11">
      <t>スイテイ</t>
    </rPh>
    <rPh sb="11" eb="13">
      <t>シュウゼン</t>
    </rPh>
    <rPh sb="18" eb="20">
      <t>ルイケイ</t>
    </rPh>
    <phoneticPr fontId="22"/>
  </si>
  <si>
    <t>一般修繕費を含む</t>
    <rPh sb="0" eb="2">
      <t>イッパン</t>
    </rPh>
    <rPh sb="2" eb="4">
      <t>シュウゼン</t>
    </rPh>
    <rPh sb="4" eb="5">
      <t>ヒ</t>
    </rPh>
    <rPh sb="6" eb="7">
      <t>フク</t>
    </rPh>
    <phoneticPr fontId="21"/>
  </si>
  <si>
    <t>修繕周期(年)</t>
    <rPh sb="0" eb="2">
      <t>シュウゼン</t>
    </rPh>
    <rPh sb="2" eb="4">
      <t>シュウキ</t>
    </rPh>
    <rPh sb="5" eb="6">
      <t>ネン</t>
    </rPh>
    <phoneticPr fontId="20"/>
  </si>
  <si>
    <t>【技術提案書　補足資料】　提案建物主要仕上げ一覧表</t>
    <rPh sb="1" eb="6">
      <t>ギジュツテイアンショ</t>
    </rPh>
    <rPh sb="7" eb="11">
      <t>ホソクシリョウ</t>
    </rPh>
    <rPh sb="13" eb="17">
      <t>テイアンタテモノ</t>
    </rPh>
    <rPh sb="17" eb="19">
      <t>シュヨウ</t>
    </rPh>
    <rPh sb="19" eb="21">
      <t>シア</t>
    </rPh>
    <rPh sb="22" eb="24">
      <t>イチラン</t>
    </rPh>
    <rPh sb="24" eb="25">
      <t>ヒョウ</t>
    </rPh>
    <phoneticPr fontId="33"/>
  </si>
  <si>
    <t>高齢単身</t>
    <rPh sb="0" eb="4">
      <t>コウレイタンシン</t>
    </rPh>
    <phoneticPr fontId="46"/>
  </si>
  <si>
    <t>新婚・子育て</t>
    <rPh sb="0" eb="2">
      <t>シンコン</t>
    </rPh>
    <rPh sb="3" eb="5">
      <t>コソダ</t>
    </rPh>
    <phoneticPr fontId="46"/>
  </si>
  <si>
    <t>収入分位①</t>
    <rPh sb="0" eb="4">
      <t>シュウニュウブンイ</t>
    </rPh>
    <phoneticPr fontId="46"/>
  </si>
  <si>
    <t>面積</t>
    <rPh sb="0" eb="2">
      <t>メンセキ</t>
    </rPh>
    <phoneticPr fontId="46"/>
  </si>
  <si>
    <t>収入分位③</t>
    <rPh sb="0" eb="4">
      <t>シュウニュウブンイ</t>
    </rPh>
    <phoneticPr fontId="46"/>
  </si>
  <si>
    <t>基礎額</t>
    <rPh sb="0" eb="3">
      <t>キソガク</t>
    </rPh>
    <phoneticPr fontId="46"/>
  </si>
  <si>
    <t>立地係数</t>
    <rPh sb="0" eb="4">
      <t>リッチケイスウ</t>
    </rPh>
    <phoneticPr fontId="46"/>
  </si>
  <si>
    <t>規模係数</t>
    <rPh sb="0" eb="4">
      <t>キボケイスウ</t>
    </rPh>
    <phoneticPr fontId="46"/>
  </si>
  <si>
    <t>経過年数</t>
    <rPh sb="0" eb="4">
      <t>ケイカネンスウ</t>
    </rPh>
    <phoneticPr fontId="46"/>
  </si>
  <si>
    <t>利便性係数</t>
    <rPh sb="0" eb="5">
      <t>リベンセイケイスウ</t>
    </rPh>
    <phoneticPr fontId="46"/>
  </si>
  <si>
    <t>家賃想定</t>
    <rPh sb="0" eb="4">
      <t>ヤチンソウテイ</t>
    </rPh>
    <phoneticPr fontId="46"/>
  </si>
  <si>
    <r>
      <t>家賃差額補助及</t>
    </r>
    <r>
      <rPr>
        <b/>
        <sz val="11"/>
        <color rgb="FFFF0000"/>
        <rFont val="游ゴシック"/>
        <family val="3"/>
        <charset val="128"/>
        <scheme val="minor"/>
      </rPr>
      <t>収入総額</t>
    </r>
    <rPh sb="0" eb="4">
      <t>ヤチンサガク</t>
    </rPh>
    <rPh sb="4" eb="6">
      <t>ホジョ</t>
    </rPh>
    <rPh sb="6" eb="7">
      <t>オヨ</t>
    </rPh>
    <rPh sb="7" eb="11">
      <t>シュウニュウソウガク</t>
    </rPh>
    <phoneticPr fontId="46"/>
  </si>
  <si>
    <t>収入分位②</t>
    <rPh sb="0" eb="4">
      <t>シュウニュウブンイ</t>
    </rPh>
    <phoneticPr fontId="46"/>
  </si>
  <si>
    <t>収入分位④</t>
    <rPh sb="0" eb="4">
      <t>シュウニュウブンイ</t>
    </rPh>
    <phoneticPr fontId="46"/>
  </si>
  <si>
    <t>収入</t>
    <rPh sb="0" eb="2">
      <t>シュウニュウ</t>
    </rPh>
    <phoneticPr fontId="46"/>
  </si>
  <si>
    <t>収入
分位</t>
    <rPh sb="0" eb="2">
      <t>シュウニュウ</t>
    </rPh>
    <rPh sb="3" eb="5">
      <t>ブンイ</t>
    </rPh>
    <phoneticPr fontId="46"/>
  </si>
  <si>
    <t>高齢</t>
    <rPh sb="0" eb="2">
      <t>コウレイ</t>
    </rPh>
    <phoneticPr fontId="46"/>
  </si>
  <si>
    <t>Ⅰ</t>
    <phoneticPr fontId="46"/>
  </si>
  <si>
    <t>経過年</t>
    <rPh sb="0" eb="2">
      <t>ケイカ</t>
    </rPh>
    <rPh sb="2" eb="3">
      <t>ネン</t>
    </rPh>
    <phoneticPr fontId="46"/>
  </si>
  <si>
    <t>1～5</t>
    <phoneticPr fontId="46"/>
  </si>
  <si>
    <t>6～10</t>
    <phoneticPr fontId="46"/>
  </si>
  <si>
    <t>11～15</t>
    <phoneticPr fontId="46"/>
  </si>
  <si>
    <t>16～20</t>
    <phoneticPr fontId="46"/>
  </si>
  <si>
    <t>21～25</t>
    <phoneticPr fontId="46"/>
  </si>
  <si>
    <t>26～30</t>
    <phoneticPr fontId="46"/>
  </si>
  <si>
    <t>31～35</t>
    <phoneticPr fontId="46"/>
  </si>
  <si>
    <t>36～40</t>
    <phoneticPr fontId="46"/>
  </si>
  <si>
    <t>41～45</t>
    <phoneticPr fontId="46"/>
  </si>
  <si>
    <t>Ⅰ,Ⅱ</t>
    <phoneticPr fontId="46"/>
  </si>
  <si>
    <t>新婚子育て</t>
    <rPh sb="0" eb="4">
      <t>シンコンコソダ</t>
    </rPh>
    <phoneticPr fontId="46"/>
  </si>
  <si>
    <t>近傍同種
(平均)</t>
    <rPh sb="0" eb="4">
      <t>キンボウドウシュ</t>
    </rPh>
    <rPh sb="6" eb="8">
      <t>ヘイキン</t>
    </rPh>
    <phoneticPr fontId="46"/>
  </si>
  <si>
    <t>新婚子育て</t>
    <rPh sb="0" eb="2">
      <t>シンコン</t>
    </rPh>
    <rPh sb="2" eb="4">
      <t>コソダ</t>
    </rPh>
    <phoneticPr fontId="46"/>
  </si>
  <si>
    <t>家賃
収入</t>
    <rPh sb="0" eb="2">
      <t>ヤチン</t>
    </rPh>
    <rPh sb="3" eb="5">
      <t>シュウニュウ</t>
    </rPh>
    <phoneticPr fontId="46"/>
  </si>
  <si>
    <t>家賃収入</t>
    <rPh sb="0" eb="4">
      <t>ヤチンシュウニュウ</t>
    </rPh>
    <phoneticPr fontId="46"/>
  </si>
  <si>
    <t>高齢単身Ⅰ</t>
    <rPh sb="0" eb="4">
      <t>コウレイタンシン</t>
    </rPh>
    <phoneticPr fontId="46"/>
  </si>
  <si>
    <t>高齢単身Ⅱ</t>
    <rPh sb="0" eb="4">
      <t>コウレイタンシン</t>
    </rPh>
    <phoneticPr fontId="46"/>
  </si>
  <si>
    <t>差額補助</t>
    <rPh sb="0" eb="4">
      <t>サガクホジョ</t>
    </rPh>
    <phoneticPr fontId="46"/>
  </si>
  <si>
    <t>合計</t>
    <rPh sb="0" eb="2">
      <t>ゴウケイ</t>
    </rPh>
    <phoneticPr fontId="46"/>
  </si>
  <si>
    <t>駐車場</t>
    <rPh sb="0" eb="3">
      <t>チュウシャジョウ</t>
    </rPh>
    <phoneticPr fontId="46"/>
  </si>
  <si>
    <t>積算</t>
    <rPh sb="0" eb="2">
      <t>セキサン</t>
    </rPh>
    <phoneticPr fontId="46"/>
  </si>
  <si>
    <t>支出</t>
    <rPh sb="0" eb="2">
      <t>シシュツ</t>
    </rPh>
    <phoneticPr fontId="46"/>
  </si>
  <si>
    <t>建設費</t>
    <rPh sb="0" eb="3">
      <t>ケンセツヒ</t>
    </rPh>
    <phoneticPr fontId="46"/>
  </si>
  <si>
    <t>経常修繕費</t>
    <rPh sb="0" eb="2">
      <t>ケイジョウ</t>
    </rPh>
    <rPh sb="2" eb="5">
      <t>シュウゼンヒ</t>
    </rPh>
    <phoneticPr fontId="46"/>
  </si>
  <si>
    <t>新婚子育Ⅰ</t>
    <rPh sb="0" eb="2">
      <t>シンコン</t>
    </rPh>
    <rPh sb="2" eb="4">
      <t>コソダ</t>
    </rPh>
    <phoneticPr fontId="46"/>
  </si>
  <si>
    <t>新婚子育Ⅱ</t>
    <rPh sb="0" eb="2">
      <t>シンコン</t>
    </rPh>
    <rPh sb="2" eb="4">
      <t>コソダ</t>
    </rPh>
    <phoneticPr fontId="46"/>
  </si>
  <si>
    <t>Ⅱ</t>
    <phoneticPr fontId="46"/>
  </si>
  <si>
    <t>Ⅱ,Ⅲ</t>
    <phoneticPr fontId="46"/>
  </si>
  <si>
    <t>新婚子育Ⅲ</t>
    <rPh sb="0" eb="2">
      <t>シンコン</t>
    </rPh>
    <rPh sb="2" eb="4">
      <t>コソダ</t>
    </rPh>
    <phoneticPr fontId="46"/>
  </si>
  <si>
    <t>Ⅲ</t>
    <phoneticPr fontId="46"/>
  </si>
  <si>
    <t>近傍同種家賃</t>
    <rPh sb="0" eb="6">
      <t>キンボウドウシュヤチン</t>
    </rPh>
    <phoneticPr fontId="33"/>
  </si>
  <si>
    <t>高齢単身</t>
    <rPh sb="0" eb="4">
      <t>コウレイタンシン</t>
    </rPh>
    <phoneticPr fontId="33"/>
  </si>
  <si>
    <t>新婚子育て</t>
    <rPh sb="0" eb="4">
      <t>シンコンコソダ</t>
    </rPh>
    <phoneticPr fontId="33"/>
  </si>
  <si>
    <t>世帯数</t>
    <rPh sb="0" eb="3">
      <t>セタイスウ</t>
    </rPh>
    <phoneticPr fontId="33"/>
  </si>
  <si>
    <t>世帯</t>
    <rPh sb="0" eb="2">
      <t>セタイ</t>
    </rPh>
    <phoneticPr fontId="33"/>
  </si>
  <si>
    <t>家賃収入</t>
    <rPh sb="0" eb="4">
      <t>ヤチンシュウニュウ</t>
    </rPh>
    <phoneticPr fontId="33"/>
  </si>
  <si>
    <t>1～5年目</t>
    <rPh sb="3" eb="5">
      <t>ネンメ</t>
    </rPh>
    <phoneticPr fontId="33"/>
  </si>
  <si>
    <t>6～10年目</t>
    <rPh sb="4" eb="6">
      <t>ネンメ</t>
    </rPh>
    <phoneticPr fontId="33"/>
  </si>
  <si>
    <t>11～15年目</t>
    <rPh sb="5" eb="7">
      <t>ネンメ</t>
    </rPh>
    <phoneticPr fontId="33"/>
  </si>
  <si>
    <t>16～20年目</t>
    <rPh sb="5" eb="7">
      <t>ネンメ</t>
    </rPh>
    <phoneticPr fontId="33"/>
  </si>
  <si>
    <t>21～25年目</t>
    <rPh sb="5" eb="7">
      <t>ネンメ</t>
    </rPh>
    <phoneticPr fontId="33"/>
  </si>
  <si>
    <t>26～30年目</t>
    <rPh sb="5" eb="7">
      <t>ネンメ</t>
    </rPh>
    <phoneticPr fontId="33"/>
  </si>
  <si>
    <t>家賃補助</t>
    <rPh sb="0" eb="4">
      <t>ヤチンホジョ</t>
    </rPh>
    <phoneticPr fontId="33"/>
  </si>
  <si>
    <t>高齢単身家賃収入</t>
    <rPh sb="0" eb="4">
      <t>コウレイタンシン</t>
    </rPh>
    <rPh sb="4" eb="8">
      <t>ヤチンシュウニュウ</t>
    </rPh>
    <phoneticPr fontId="33"/>
  </si>
  <si>
    <t>高齢単身家賃補助</t>
    <rPh sb="0" eb="4">
      <t>コウレイタンシン</t>
    </rPh>
    <rPh sb="4" eb="6">
      <t>ヤチン</t>
    </rPh>
    <rPh sb="6" eb="8">
      <t>ホジョ</t>
    </rPh>
    <phoneticPr fontId="33"/>
  </si>
  <si>
    <t>子育て家賃収入</t>
    <rPh sb="0" eb="2">
      <t>コソダ</t>
    </rPh>
    <rPh sb="3" eb="7">
      <t>ヤチンシュウニュウ</t>
    </rPh>
    <phoneticPr fontId="33"/>
  </si>
  <si>
    <t>子育て家賃補助</t>
    <rPh sb="0" eb="2">
      <t>コソダ</t>
    </rPh>
    <rPh sb="3" eb="7">
      <t>ヤチンホジョ</t>
    </rPh>
    <phoneticPr fontId="33"/>
  </si>
  <si>
    <t>高齢世帯収入（住戸・月）</t>
    <rPh sb="0" eb="2">
      <t>コウレイ</t>
    </rPh>
    <rPh sb="2" eb="4">
      <t>セタイ</t>
    </rPh>
    <rPh sb="4" eb="6">
      <t>シュウニュウ</t>
    </rPh>
    <rPh sb="7" eb="9">
      <t>ジュウコ</t>
    </rPh>
    <rPh sb="10" eb="11">
      <t>ツキ</t>
    </rPh>
    <phoneticPr fontId="33"/>
  </si>
  <si>
    <t>子育て世帯収入（住戸・月）</t>
    <rPh sb="0" eb="2">
      <t>コソダ</t>
    </rPh>
    <rPh sb="3" eb="7">
      <t>セタイシュウニュウ</t>
    </rPh>
    <phoneticPr fontId="33"/>
  </si>
  <si>
    <t>高齢世帯年間収入</t>
    <rPh sb="0" eb="4">
      <t>コウレイセタイ</t>
    </rPh>
    <rPh sb="4" eb="8">
      <t>ネンカンシュウニュウ</t>
    </rPh>
    <phoneticPr fontId="33"/>
  </si>
  <si>
    <t>子育て世帯年間収入</t>
    <rPh sb="0" eb="2">
      <t>コソダ</t>
    </rPh>
    <rPh sb="3" eb="5">
      <t>セタイ</t>
    </rPh>
    <rPh sb="5" eb="9">
      <t>ネンカンシュウニュウ</t>
    </rPh>
    <phoneticPr fontId="33"/>
  </si>
  <si>
    <t>住戸全体収入　年別</t>
    <rPh sb="0" eb="2">
      <t>ジュウコ</t>
    </rPh>
    <rPh sb="2" eb="6">
      <t>ゼンタイシュウニュウ</t>
    </rPh>
    <rPh sb="7" eb="9">
      <t>ネンベツ</t>
    </rPh>
    <phoneticPr fontId="33"/>
  </si>
  <si>
    <t>住戸全体収入　累計（円）</t>
    <rPh sb="0" eb="2">
      <t>ジュウコ</t>
    </rPh>
    <rPh sb="2" eb="6">
      <t>ゼンタイシュウニュウ</t>
    </rPh>
    <rPh sb="7" eb="9">
      <t>ルイケイ</t>
    </rPh>
    <rPh sb="10" eb="11">
      <t>エン</t>
    </rPh>
    <phoneticPr fontId="33"/>
  </si>
  <si>
    <t>住戸全体収入　累計（千円）</t>
    <rPh sb="0" eb="2">
      <t>ジュウコ</t>
    </rPh>
    <rPh sb="2" eb="6">
      <t>ゼンタイシュウニュウ</t>
    </rPh>
    <rPh sb="7" eb="9">
      <t>ルイケイ</t>
    </rPh>
    <rPh sb="10" eb="11">
      <t>セン</t>
    </rPh>
    <rPh sb="11" eb="12">
      <t>エン</t>
    </rPh>
    <phoneticPr fontId="33"/>
  </si>
  <si>
    <t>国費建設費</t>
    <rPh sb="0" eb="2">
      <t>コクヒ</t>
    </rPh>
    <rPh sb="2" eb="5">
      <t>ケンセツヒ</t>
    </rPh>
    <phoneticPr fontId="33"/>
  </si>
  <si>
    <t>駐車場</t>
    <rPh sb="0" eb="3">
      <t>チュウシャジョウ</t>
    </rPh>
    <phoneticPr fontId="33"/>
  </si>
  <si>
    <t>諸経費（現場管理費・一般管理費、及び法定福利費等）</t>
    <rPh sb="0" eb="3">
      <t>ショケイヒ</t>
    </rPh>
    <rPh sb="4" eb="6">
      <t>ゲンバ</t>
    </rPh>
    <rPh sb="6" eb="9">
      <t>カンリヒ</t>
    </rPh>
    <rPh sb="10" eb="12">
      <t>イッパン</t>
    </rPh>
    <rPh sb="12" eb="15">
      <t>カンリヒ</t>
    </rPh>
    <rPh sb="16" eb="17">
      <t>オヨ</t>
    </rPh>
    <rPh sb="18" eb="20">
      <t>ホウテイ</t>
    </rPh>
    <rPh sb="20" eb="22">
      <t>フクリ</t>
    </rPh>
    <rPh sb="22" eb="23">
      <t>ヒ</t>
    </rPh>
    <rPh sb="23" eb="24">
      <t>トウ</t>
    </rPh>
    <phoneticPr fontId="21"/>
  </si>
  <si>
    <t>※青着色部を入力する事</t>
    <rPh sb="1" eb="2">
      <t>アオ</t>
    </rPh>
    <rPh sb="2" eb="5">
      <t>チャクショクブ</t>
    </rPh>
    <rPh sb="6" eb="8">
      <t>ニュウリョク</t>
    </rPh>
    <rPh sb="10" eb="11">
      <t>コト</t>
    </rPh>
    <phoneticPr fontId="20"/>
  </si>
  <si>
    <t>該当
有無</t>
    <rPh sb="0" eb="2">
      <t>ガイトウ</t>
    </rPh>
    <rPh sb="3" eb="5">
      <t>ウム</t>
    </rPh>
    <phoneticPr fontId="20"/>
  </si>
  <si>
    <t>５　事業者提案項目</t>
    <rPh sb="2" eb="5">
      <t>ジギョウシャ</t>
    </rPh>
    <rPh sb="5" eb="7">
      <t>テイアン</t>
    </rPh>
    <rPh sb="7" eb="9">
      <t>コウモク</t>
    </rPh>
    <phoneticPr fontId="22"/>
  </si>
  <si>
    <t>６　給水設備</t>
    <rPh sb="2" eb="4">
      <t>キュウスイ</t>
    </rPh>
    <rPh sb="4" eb="6">
      <t>セツビ</t>
    </rPh>
    <phoneticPr fontId="22"/>
  </si>
  <si>
    <t>７　排水設備</t>
    <rPh sb="2" eb="4">
      <t>ハイスイ</t>
    </rPh>
    <rPh sb="4" eb="6">
      <t>セツビ</t>
    </rPh>
    <phoneticPr fontId="22"/>
  </si>
  <si>
    <t>８　ガス設備</t>
    <rPh sb="4" eb="6">
      <t>セツビ</t>
    </rPh>
    <phoneticPr fontId="22"/>
  </si>
  <si>
    <t>９　その他設備</t>
    <rPh sb="4" eb="5">
      <t>タ</t>
    </rPh>
    <rPh sb="5" eb="7">
      <t>セツビ</t>
    </rPh>
    <phoneticPr fontId="22"/>
  </si>
  <si>
    <t>10　事業者提案項目</t>
    <rPh sb="3" eb="6">
      <t>ジギョウシャ</t>
    </rPh>
    <rPh sb="6" eb="8">
      <t>テイアン</t>
    </rPh>
    <rPh sb="8" eb="10">
      <t>コウモク</t>
    </rPh>
    <phoneticPr fontId="22"/>
  </si>
  <si>
    <t>11　管理業務委託</t>
    <rPh sb="3" eb="5">
      <t>カンリ</t>
    </rPh>
    <rPh sb="5" eb="7">
      <t>ギョウム</t>
    </rPh>
    <rPh sb="7" eb="9">
      <t>イタク</t>
    </rPh>
    <phoneticPr fontId="22"/>
  </si>
  <si>
    <t>有</t>
    <rPh sb="0" eb="1">
      <t>アリ</t>
    </rPh>
    <phoneticPr fontId="20"/>
  </si>
  <si>
    <t>無</t>
    <rPh sb="0" eb="1">
      <t>ナシ</t>
    </rPh>
    <phoneticPr fontId="20"/>
  </si>
  <si>
    <t>５　事業者提案項目</t>
    <phoneticPr fontId="20"/>
  </si>
  <si>
    <t>９　空調・換気設備</t>
    <rPh sb="2" eb="4">
      <t>クウチョウ</t>
    </rPh>
    <rPh sb="5" eb="7">
      <t>カンキ</t>
    </rPh>
    <rPh sb="7" eb="9">
      <t>セツビ</t>
    </rPh>
    <phoneticPr fontId="22"/>
  </si>
  <si>
    <t>10　事業者提案項目</t>
    <phoneticPr fontId="20"/>
  </si>
  <si>
    <t>11　業務委託</t>
    <rPh sb="3" eb="7">
      <t>ギョウムイタク</t>
    </rPh>
    <phoneticPr fontId="22"/>
  </si>
  <si>
    <t>12　事業者提案項目</t>
    <phoneticPr fontId="20"/>
  </si>
  <si>
    <t>５　事業者提案項目</t>
    <rPh sb="2" eb="5">
      <t>ジギョウシャ</t>
    </rPh>
    <rPh sb="5" eb="9">
      <t>テイアンコウモク</t>
    </rPh>
    <phoneticPr fontId="20"/>
  </si>
  <si>
    <t>①任意項目</t>
    <rPh sb="1" eb="5">
      <t>ニンイコウモク</t>
    </rPh>
    <phoneticPr fontId="20"/>
  </si>
  <si>
    <t>②任意項目</t>
    <rPh sb="1" eb="5">
      <t>ニンイコウモク</t>
    </rPh>
    <phoneticPr fontId="20"/>
  </si>
  <si>
    <t>６　給水設備</t>
    <rPh sb="2" eb="4">
      <t>キュウスイ</t>
    </rPh>
    <rPh sb="4" eb="6">
      <t>セツビ</t>
    </rPh>
    <phoneticPr fontId="20"/>
  </si>
  <si>
    <t>７　排水設備</t>
    <rPh sb="2" eb="4">
      <t>ハイスイ</t>
    </rPh>
    <rPh sb="4" eb="6">
      <t>セツビ</t>
    </rPh>
    <phoneticPr fontId="20"/>
  </si>
  <si>
    <t>８　ガス設備</t>
    <rPh sb="4" eb="6">
      <t>セツビ</t>
    </rPh>
    <phoneticPr fontId="20"/>
  </si>
  <si>
    <t>９　その他設備</t>
    <rPh sb="4" eb="5">
      <t>タ</t>
    </rPh>
    <rPh sb="5" eb="7">
      <t>セツビ</t>
    </rPh>
    <phoneticPr fontId="20"/>
  </si>
  <si>
    <t>10　事業者提案項目</t>
    <rPh sb="3" eb="6">
      <t>ジギョウシャ</t>
    </rPh>
    <rPh sb="6" eb="10">
      <t>テイアンコウモク</t>
    </rPh>
    <phoneticPr fontId="20"/>
  </si>
  <si>
    <t>該当の有無</t>
    <rPh sb="0" eb="2">
      <t>ガイトウ</t>
    </rPh>
    <rPh sb="3" eb="5">
      <t>ウム</t>
    </rPh>
    <phoneticPr fontId="20"/>
  </si>
  <si>
    <t>有</t>
    <rPh sb="0" eb="1">
      <t>アリ</t>
    </rPh>
    <phoneticPr fontId="20"/>
  </si>
  <si>
    <t>無</t>
    <rPh sb="0" eb="1">
      <t>ナシ</t>
    </rPh>
    <phoneticPr fontId="20"/>
  </si>
  <si>
    <t>開放廊下の床</t>
    <rPh sb="5" eb="6">
      <t>ユカ</t>
    </rPh>
    <phoneticPr fontId="20"/>
  </si>
  <si>
    <t>開放階段の床</t>
    <rPh sb="2" eb="4">
      <t>カイダン</t>
    </rPh>
    <rPh sb="5" eb="6">
      <t>ユカ</t>
    </rPh>
    <phoneticPr fontId="21"/>
  </si>
  <si>
    <t>①外壁塗装</t>
    <phoneticPr fontId="20"/>
  </si>
  <si>
    <t>②シーリング</t>
    <phoneticPr fontId="20"/>
  </si>
  <si>
    <t>外壁、軒天、破風、鼻隠し</t>
    <phoneticPr fontId="20"/>
  </si>
  <si>
    <t>②開放廊下床防水</t>
    <rPh sb="1" eb="3">
      <t>カイホウ</t>
    </rPh>
    <rPh sb="3" eb="5">
      <t>ロウカ</t>
    </rPh>
    <rPh sb="5" eb="6">
      <t>ユカ</t>
    </rPh>
    <rPh sb="6" eb="8">
      <t>ボウスイ</t>
    </rPh>
    <phoneticPr fontId="21"/>
  </si>
  <si>
    <t>①外壁塗装（雨掛かり部分）</t>
    <phoneticPr fontId="20"/>
  </si>
  <si>
    <t>　開放階段床防水</t>
    <rPh sb="1" eb="3">
      <t>カイホウ</t>
    </rPh>
    <rPh sb="3" eb="5">
      <t>カイダン</t>
    </rPh>
    <rPh sb="5" eb="6">
      <t>ユカ</t>
    </rPh>
    <rPh sb="6" eb="8">
      <t>ボウスイ</t>
    </rPh>
    <phoneticPr fontId="21"/>
  </si>
  <si>
    <t>-</t>
    <phoneticPr fontId="20"/>
  </si>
  <si>
    <t>任意</t>
    <rPh sb="0" eb="2">
      <t>ニンイ</t>
    </rPh>
    <phoneticPr fontId="20"/>
  </si>
  <si>
    <t>任意</t>
    <phoneticPr fontId="20"/>
  </si>
  <si>
    <t>④消防設備点検</t>
    <phoneticPr fontId="20"/>
  </si>
  <si>
    <t>12　事業者提案項目</t>
    <rPh sb="3" eb="6">
      <t>ジギョウシャ</t>
    </rPh>
    <rPh sb="6" eb="8">
      <t>テイアン</t>
    </rPh>
    <rPh sb="8" eb="10">
      <t>コウモク</t>
    </rPh>
    <phoneticPr fontId="22"/>
  </si>
  <si>
    <t>有</t>
    <rPh sb="0" eb="1">
      <t>ユウ</t>
    </rPh>
    <phoneticPr fontId="20"/>
  </si>
  <si>
    <t>年</t>
    <phoneticPr fontId="20"/>
  </si>
  <si>
    <t>毎年</t>
    <phoneticPr fontId="20"/>
  </si>
  <si>
    <t>3年/10年</t>
    <rPh sb="1" eb="2">
      <t>ネン</t>
    </rPh>
    <rPh sb="5" eb="6">
      <t>ネン</t>
    </rPh>
    <phoneticPr fontId="20"/>
  </si>
  <si>
    <t>対象部位、材料等</t>
    <rPh sb="0" eb="2">
      <t>タイショウ</t>
    </rPh>
    <rPh sb="2" eb="4">
      <t>ブイ</t>
    </rPh>
    <rPh sb="5" eb="7">
      <t>ザイリョウ</t>
    </rPh>
    <rPh sb="7" eb="8">
      <t>トウ</t>
    </rPh>
    <phoneticPr fontId="20"/>
  </si>
  <si>
    <t>※青着色部を入力する事</t>
    <rPh sb="1" eb="2">
      <t>アオ</t>
    </rPh>
    <rPh sb="2" eb="5">
      <t>チャクショクブ</t>
    </rPh>
    <rPh sb="6" eb="8">
      <t>ニュウリョク</t>
    </rPh>
    <rPh sb="10" eb="11">
      <t>コト</t>
    </rPh>
    <phoneticPr fontId="20"/>
  </si>
  <si>
    <t>新婚子育て世帯</t>
    <rPh sb="0" eb="4">
      <t>シンコンコソダ</t>
    </rPh>
    <rPh sb="5" eb="7">
      <t>セタイ</t>
    </rPh>
    <phoneticPr fontId="20"/>
  </si>
  <si>
    <t>高齢世帯</t>
    <rPh sb="0" eb="4">
      <t>コウレイセタイ</t>
    </rPh>
    <phoneticPr fontId="20"/>
  </si>
  <si>
    <t>戸数（戸）</t>
    <rPh sb="0" eb="2">
      <t>コスウ</t>
    </rPh>
    <rPh sb="3" eb="4">
      <t>コ</t>
    </rPh>
    <phoneticPr fontId="20"/>
  </si>
  <si>
    <t>面積（㎡）</t>
    <rPh sb="0" eb="2">
      <t>メンセキ</t>
    </rPh>
    <phoneticPr fontId="20"/>
  </si>
  <si>
    <t>部屋の種類</t>
    <rPh sb="0" eb="2">
      <t>ヘヤ</t>
    </rPh>
    <rPh sb="3" eb="5">
      <t>シュルイ</t>
    </rPh>
    <phoneticPr fontId="20"/>
  </si>
  <si>
    <t>設定した面積</t>
    <rPh sb="0" eb="2">
      <t>セッテイ</t>
    </rPh>
    <rPh sb="4" eb="6">
      <t>メンセキ</t>
    </rPh>
    <phoneticPr fontId="33"/>
  </si>
  <si>
    <t>単身高齢</t>
    <rPh sb="0" eb="2">
      <t>タンシン</t>
    </rPh>
    <rPh sb="2" eb="4">
      <t>コウレイ</t>
    </rPh>
    <phoneticPr fontId="33"/>
  </si>
  <si>
    <t>新婚子育て</t>
    <rPh sb="0" eb="4">
      <t>シンコンコソダ</t>
    </rPh>
    <phoneticPr fontId="33"/>
  </si>
  <si>
    <t>1-0.00879*経過年数</t>
    <rPh sb="10" eb="12">
      <t>ケイカ</t>
    </rPh>
    <rPh sb="12" eb="14">
      <t>ネンスウ</t>
    </rPh>
    <phoneticPr fontId="33"/>
  </si>
  <si>
    <t>収入分位4で計算</t>
    <rPh sb="0" eb="4">
      <t>シュウニュウブンイ</t>
    </rPh>
    <rPh sb="6" eb="8">
      <t>ケイサン</t>
    </rPh>
    <phoneticPr fontId="33"/>
  </si>
  <si>
    <t>①共通仮設</t>
    <rPh sb="1" eb="3">
      <t>キョウツウ</t>
    </rPh>
    <rPh sb="3" eb="5">
      <t>カセツ</t>
    </rPh>
    <phoneticPr fontId="21"/>
  </si>
  <si>
    <t>②直接仮設</t>
    <rPh sb="1" eb="3">
      <t>チョクセツ</t>
    </rPh>
    <phoneticPr fontId="21"/>
  </si>
  <si>
    <t>①共通仮設</t>
    <rPh sb="1" eb="3">
      <t>キョウツウ</t>
    </rPh>
    <phoneticPr fontId="21"/>
  </si>
  <si>
    <t>②直接仮設</t>
    <rPh sb="1" eb="3">
      <t>チョクセツ</t>
    </rPh>
    <rPh sb="3" eb="5">
      <t>カセツ</t>
    </rPh>
    <phoneticPr fontId="21"/>
  </si>
  <si>
    <t>①屋上防水</t>
    <rPh sb="1" eb="3">
      <t>オクジョウ</t>
    </rPh>
    <rPh sb="3" eb="5">
      <t>ボウスイ</t>
    </rPh>
    <phoneticPr fontId="20"/>
  </si>
  <si>
    <t>②傾斜屋根</t>
    <rPh sb="1" eb="3">
      <t>ケイシャ</t>
    </rPh>
    <rPh sb="3" eb="5">
      <t>ヤネ</t>
    </rPh>
    <phoneticPr fontId="20"/>
  </si>
  <si>
    <t xml:space="preserve">①外壁塗装
</t>
    <rPh sb="1" eb="3">
      <t>ガイヘキ</t>
    </rPh>
    <rPh sb="3" eb="5">
      <t>トソウ</t>
    </rPh>
    <phoneticPr fontId="20"/>
  </si>
  <si>
    <t>②シーリング</t>
    <phoneticPr fontId="20"/>
  </si>
  <si>
    <t>有・無</t>
    <rPh sb="0" eb="1">
      <t>ア</t>
    </rPh>
    <rPh sb="2" eb="3">
      <t>ナシ</t>
    </rPh>
    <phoneticPr fontId="20"/>
  </si>
  <si>
    <t>有・無</t>
    <phoneticPr fontId="20"/>
  </si>
  <si>
    <t>例）仮囲い</t>
  </si>
  <si>
    <t>例）全面足場</t>
  </si>
  <si>
    <t>例）トップコート塗り、部分的な劣化部補修</t>
  </si>
  <si>
    <t>例）オーバーレイ</t>
  </si>
  <si>
    <t>例）再塗装</t>
  </si>
  <si>
    <t>例）カバー工法</t>
  </si>
  <si>
    <t>例）部分的な劣化部補修
トップコート塗り</t>
  </si>
  <si>
    <t>例）劣化部ケレン
常温亜鉛メッキ塗り</t>
  </si>
  <si>
    <t>例）劣化部補修、貼替</t>
  </si>
  <si>
    <t>例）打ち換え</t>
  </si>
  <si>
    <t>例）屋内外共用給水管すべて更新</t>
  </si>
  <si>
    <t>例）計量法に基づく交換</t>
  </si>
  <si>
    <t>例）排水管更新</t>
  </si>
  <si>
    <t>例）ガス管更新</t>
  </si>
  <si>
    <t>例）同等品交換</t>
  </si>
  <si>
    <t>任意</t>
    <phoneticPr fontId="20"/>
  </si>
  <si>
    <t>例）陸屋根
塩ビ系シート防水機械固定工法</t>
  </si>
  <si>
    <t>例）勾配屋根
ガルバリウム鋼板　立平ロック</t>
  </si>
  <si>
    <t>例）ウレタン塗膜防水</t>
  </si>
  <si>
    <t>例）開放廊下の床
鉄骨廊下　溶融亜鉛メッキ</t>
  </si>
  <si>
    <t>例）開放階段の床
鉄骨階段　溶融亜鉛メッキ</t>
  </si>
  <si>
    <t>例）外壁　金属系サイディング
軒天　ケイカル版</t>
  </si>
  <si>
    <t>例）窓周辺部</t>
  </si>
  <si>
    <t>例）屋内共用給水管、屋外共用給水管</t>
  </si>
  <si>
    <t>例）量水器</t>
  </si>
  <si>
    <t>例）屋内共用雑排水管、汚水管、雨水管</t>
  </si>
  <si>
    <t>例）屋外埋設部ガス管、屋内共用ガス管</t>
  </si>
  <si>
    <t>例）エアコン機器</t>
  </si>
  <si>
    <t>例）24ｈ換気機器</t>
  </si>
  <si>
    <t>例）給湯器</t>
  </si>
  <si>
    <t>例）住宅用火災警報器</t>
  </si>
  <si>
    <t>例）陸屋根
塩ビ系シート防水機械固定工法</t>
    <phoneticPr fontId="20"/>
  </si>
  <si>
    <t>例）勾配屋根
ガルバリウム鋼板　立平ロック</t>
    <phoneticPr fontId="20"/>
  </si>
  <si>
    <t>一般修繕費を除く</t>
    <rPh sb="0" eb="2">
      <t>イッパン</t>
    </rPh>
    <rPh sb="2" eb="4">
      <t>シュウゼン</t>
    </rPh>
    <rPh sb="4" eb="5">
      <t>ヒ</t>
    </rPh>
    <rPh sb="6" eb="7">
      <t>ノゾ</t>
    </rPh>
    <phoneticPr fontId="21"/>
  </si>
  <si>
    <t>②一般修繕費</t>
    <rPh sb="1" eb="3">
      <t>イッパン</t>
    </rPh>
    <rPh sb="3" eb="5">
      <t>シュウゼン</t>
    </rPh>
    <rPh sb="5" eb="6">
      <t>ヒ</t>
    </rPh>
    <phoneticPr fontId="21"/>
  </si>
  <si>
    <r>
      <rPr>
        <sz val="10"/>
        <color rgb="FFFF0000"/>
        <rFont val="BIZ UDゴシック"/>
        <family val="3"/>
        <charset val="128"/>
      </rPr>
      <t>③</t>
    </r>
    <r>
      <rPr>
        <sz val="10"/>
        <rFont val="BIZ UDゴシック"/>
        <family val="3"/>
        <charset val="128"/>
      </rPr>
      <t>建築基準法第12条第2項に基づく点検</t>
    </r>
    <phoneticPr fontId="20"/>
  </si>
  <si>
    <r>
      <rPr>
        <sz val="10"/>
        <color rgb="FFFF0000"/>
        <rFont val="BIZ UDゴシック"/>
        <family val="3"/>
        <charset val="128"/>
      </rPr>
      <t>④</t>
    </r>
    <r>
      <rPr>
        <sz val="10"/>
        <rFont val="BIZ UDゴシック"/>
        <family val="3"/>
        <charset val="128"/>
      </rPr>
      <t>建築基準法第12条第4項に基づく点検</t>
    </r>
    <phoneticPr fontId="20"/>
  </si>
  <si>
    <r>
      <rPr>
        <sz val="10"/>
        <color rgb="FFFF0000"/>
        <rFont val="BIZ UDゴシック"/>
        <family val="3"/>
        <charset val="128"/>
      </rPr>
      <t>⑤</t>
    </r>
    <r>
      <rPr>
        <sz val="10"/>
        <rFont val="BIZ UDゴシック"/>
        <family val="3"/>
        <charset val="128"/>
      </rPr>
      <t>消防設備点検</t>
    </r>
    <phoneticPr fontId="20"/>
  </si>
  <si>
    <t>③建築基準法第12条第2項に基づく点検(建築)</t>
    <rPh sb="1" eb="6">
      <t>ケンチクキジュンホウ</t>
    </rPh>
    <rPh sb="6" eb="7">
      <t>ダイ</t>
    </rPh>
    <rPh sb="9" eb="10">
      <t>ジョウ</t>
    </rPh>
    <rPh sb="10" eb="11">
      <t>ダイ</t>
    </rPh>
    <rPh sb="12" eb="13">
      <t>コウ</t>
    </rPh>
    <rPh sb="14" eb="15">
      <t>モト</t>
    </rPh>
    <rPh sb="17" eb="19">
      <t>テンケン</t>
    </rPh>
    <rPh sb="20" eb="22">
      <t>ケンチク</t>
    </rPh>
    <phoneticPr fontId="21"/>
  </si>
  <si>
    <t>④建築基準法第12条第4項に基づく点検(設備)</t>
    <rPh sb="1" eb="6">
      <t>ケンチクキジュンホウ</t>
    </rPh>
    <rPh sb="6" eb="7">
      <t>ダイ</t>
    </rPh>
    <rPh sb="9" eb="10">
      <t>ジョウ</t>
    </rPh>
    <rPh sb="10" eb="11">
      <t>ダイ</t>
    </rPh>
    <rPh sb="12" eb="13">
      <t>コウ</t>
    </rPh>
    <rPh sb="14" eb="15">
      <t>モト</t>
    </rPh>
    <rPh sb="17" eb="19">
      <t>テンケン</t>
    </rPh>
    <rPh sb="20" eb="22">
      <t>セツビ</t>
    </rPh>
    <phoneticPr fontId="20"/>
  </si>
  <si>
    <t>⑤消防設備点検</t>
    <rPh sb="1" eb="3">
      <t>ショウボウ</t>
    </rPh>
    <rPh sb="3" eb="5">
      <t>セツビ</t>
    </rPh>
    <rPh sb="5" eb="7">
      <t>テンケン</t>
    </rPh>
    <phoneticPr fontId="20"/>
  </si>
  <si>
    <t>②一般修繕費</t>
    <rPh sb="1" eb="6">
      <t>イッパンシュウゼンヒ</t>
    </rPh>
    <phoneticPr fontId="20"/>
  </si>
  <si>
    <t>①管理費(一般修繕費を除く)</t>
    <rPh sb="1" eb="4">
      <t>カンリヒ</t>
    </rPh>
    <rPh sb="5" eb="7">
      <t>イッパン</t>
    </rPh>
    <rPh sb="7" eb="9">
      <t>シュウゼン</t>
    </rPh>
    <rPh sb="9" eb="10">
      <t>ヒ</t>
    </rPh>
    <rPh sb="11" eb="12">
      <t>ノゾ</t>
    </rPh>
    <phoneticPr fontId="20"/>
  </si>
  <si>
    <t>例）トップコート塗り、部分的な劣化部補修</t>
    <phoneticPr fontId="20"/>
  </si>
  <si>
    <t>例）全面足場</t>
    <phoneticPr fontId="20"/>
  </si>
  <si>
    <t>例）仮囲い</t>
    <phoneticPr fontId="20"/>
  </si>
  <si>
    <t>例）オーバーレイ</t>
    <phoneticPr fontId="20"/>
  </si>
  <si>
    <t>例）再塗装</t>
    <phoneticPr fontId="20"/>
  </si>
  <si>
    <t>例）開放階段の床
鉄骨階段　溶融亜鉛メッキ</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</si>
</sst>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00_);[Red]\(#,##0.00\)"/>
    <numFmt numFmtId="177" formatCode="#,##0_);[Red]\(#,##0\)"/>
    <numFmt numFmtId="178" formatCode="#,##0_ "/>
    <numFmt numFmtId="179" formatCode="#,###&quot;年&quot;"/>
    <numFmt numFmtId="180" formatCode="0.0_);[Red]\(0.0\)"/>
    <numFmt numFmtId="181" formatCode="0.0000000"/>
  </numFmts>
  <fonts count="58">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Osaka"/>
      <family val="3"/>
    </font>
    <font>
      <sz val="6"/>
      <name val="ＭＳ ゴシック"/>
      <family val="3"/>
    </font>
    <font>
      <sz val="10"/>
      <name val="ＭＳ Ｐ明朝"/>
      <family val="1"/>
    </font>
    <font>
      <sz val="10"/>
      <color indexed="10"/>
      <name val="ＭＳ Ｐゴシック"/>
      <family val="3"/>
    </font>
    <font>
      <sz val="11"/>
      <name val="BIZ UDゴシック"/>
      <family val="3"/>
      <charset val="128"/>
    </font>
    <font>
      <sz val="9"/>
      <name val="BIZ UDゴシック"/>
      <family val="3"/>
      <charset val="128"/>
    </font>
    <font>
      <sz val="12"/>
      <name val="BIZ UDゴシック"/>
      <family val="3"/>
      <charset val="128"/>
    </font>
    <font>
      <b/>
      <sz val="12"/>
      <name val="BIZ UDゴシック"/>
      <family val="3"/>
      <charset val="128"/>
    </font>
    <font>
      <sz val="16"/>
      <name val="BIZ UDゴシック"/>
      <family val="3"/>
      <charset val="128"/>
    </font>
    <font>
      <b/>
      <sz val="16"/>
      <name val="BIZ UDゴシック"/>
      <family val="3"/>
      <charset val="128"/>
    </font>
    <font>
      <b/>
      <sz val="11"/>
      <name val="BIZ UDゴシック"/>
      <family val="3"/>
      <charset val="128"/>
    </font>
    <font>
      <sz val="10"/>
      <name val="BIZ UDゴシック"/>
      <family val="3"/>
      <charset val="128"/>
    </font>
    <font>
      <sz val="6"/>
      <name val="ＭＳ Ｐゴシック"/>
      <family val="3"/>
      <charset val="128"/>
    </font>
    <font>
      <sz val="7"/>
      <name val="BIZ UDゴシック"/>
      <family val="3"/>
      <charset val="128"/>
    </font>
    <font>
      <sz val="8"/>
      <name val="BIZ UDゴシック"/>
      <family val="3"/>
      <charset val="128"/>
    </font>
    <font>
      <sz val="9"/>
      <color indexed="8"/>
      <name val="BIZ UDゴシック"/>
      <family val="3"/>
      <charset val="128"/>
    </font>
    <font>
      <sz val="14"/>
      <name val="BIZ UDゴシック"/>
      <family val="3"/>
      <charset val="128"/>
    </font>
    <font>
      <sz val="10"/>
      <color indexed="8"/>
      <name val="BIZ UDゴシック"/>
      <family val="3"/>
      <charset val="128"/>
    </font>
    <font>
      <sz val="6"/>
      <name val="BIZ UDゴシック"/>
      <family val="3"/>
      <charset val="128"/>
    </font>
    <font>
      <sz val="6"/>
      <color indexed="8"/>
      <name val="BIZ UDゴシック"/>
      <family val="3"/>
      <charset val="128"/>
    </font>
    <font>
      <sz val="10"/>
      <color theme="0"/>
      <name val="BIZ UDゴシック"/>
      <family val="3"/>
      <charset val="128"/>
    </font>
    <font>
      <sz val="8"/>
      <color theme="0"/>
      <name val="BIZ UDゴシック"/>
      <family val="3"/>
      <charset val="128"/>
    </font>
    <font>
      <sz val="9"/>
      <color theme="1"/>
      <name val="BIZ UDゴシック"/>
      <family val="3"/>
      <charset val="128"/>
    </font>
    <font>
      <sz val="10"/>
      <color theme="1"/>
      <name val="BIZ UDゴシック"/>
      <family val="3"/>
      <charset val="128"/>
    </font>
    <font>
      <b/>
      <sz val="11"/>
      <color theme="1"/>
      <name val="游ゴシック"/>
      <family val="3"/>
      <charset val="128"/>
      <scheme val="minor"/>
    </font>
    <font>
      <sz val="6"/>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theme="1"/>
      <name val="游ゴシック"/>
      <family val="3"/>
      <charset val="128"/>
    </font>
    <font>
      <sz val="11"/>
      <name val="游ゴシック"/>
      <family val="3"/>
      <charset val="128"/>
      <scheme val="minor"/>
    </font>
    <font>
      <strike/>
      <sz val="11"/>
      <name val="ＭＳ Ｐゴシック"/>
      <family val="3"/>
    </font>
    <font>
      <sz val="11"/>
      <color theme="2" tint="-0.249977111117893"/>
      <name val="BIZ UDゴシック"/>
      <family val="3"/>
      <charset val="128"/>
    </font>
    <font>
      <sz val="11"/>
      <color theme="2" tint="-0.499984740745262"/>
      <name val="BIZ UDゴシック"/>
      <family val="3"/>
      <charset val="128"/>
    </font>
    <font>
      <sz val="9"/>
      <color theme="1" tint="0.499984740745262"/>
      <name val="BIZ UDゴシック"/>
      <family val="3"/>
      <charset val="128"/>
    </font>
    <font>
      <sz val="10"/>
      <color theme="1" tint="0.499984740745262"/>
      <name val="BIZ UDゴシック"/>
      <family val="3"/>
      <charset val="128"/>
    </font>
    <font>
      <sz val="11"/>
      <color theme="0" tint="-0.499984740745262"/>
      <name val="ＭＳ Ｐゴシック"/>
      <family val="3"/>
    </font>
    <font>
      <sz val="10"/>
      <color rgb="FFFF0000"/>
      <name val="BIZ UD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99"/>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auto="1"/>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auto="1"/>
      </right>
      <top/>
      <bottom style="thin">
        <color indexed="64"/>
      </bottom>
      <diagonal/>
    </border>
    <border>
      <left style="thin">
        <color indexed="64"/>
      </left>
      <right style="thin">
        <color auto="1"/>
      </right>
      <top style="hair">
        <color auto="1"/>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thin">
        <color indexed="64"/>
      </top>
      <bottom style="thin">
        <color auto="1"/>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ck">
        <color indexed="64"/>
      </left>
      <right style="thick">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style="thick">
        <color indexed="64"/>
      </left>
      <right style="thick">
        <color indexed="64"/>
      </right>
      <top style="thick">
        <color indexed="64"/>
      </top>
      <bottom style="hair">
        <color indexed="64"/>
      </bottom>
      <diagonal/>
    </border>
    <border>
      <left/>
      <right style="thin">
        <color indexed="64"/>
      </right>
      <top style="thick">
        <color indexed="64"/>
      </top>
      <bottom style="hair">
        <color indexed="64"/>
      </bottom>
      <diagonal/>
    </border>
    <border>
      <left/>
      <right/>
      <top style="thick">
        <color indexed="64"/>
      </top>
      <bottom/>
      <diagonal/>
    </border>
    <border>
      <left style="thick">
        <color indexed="64"/>
      </left>
      <right style="thick">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hair">
        <color auto="1"/>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auto="1"/>
      </right>
      <top style="hair">
        <color auto="1"/>
      </top>
      <bottom style="medium">
        <color indexed="64"/>
      </bottom>
      <diagonal/>
    </border>
    <border>
      <left style="thin">
        <color indexed="64"/>
      </left>
      <right style="medium">
        <color indexed="64"/>
      </right>
      <top style="hair">
        <color auto="1"/>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6" fillId="0" borderId="0"/>
    <xf numFmtId="0" fontId="6" fillId="0" borderId="0">
      <alignment vertical="center"/>
    </xf>
    <xf numFmtId="0" fontId="6" fillId="0" borderId="0">
      <alignment vertical="center"/>
    </xf>
    <xf numFmtId="0" fontId="6" fillId="0" borderId="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002">
    <xf numFmtId="0" fontId="0" fillId="0" borderId="0" xfId="0">
      <alignment vertical="center"/>
    </xf>
    <xf numFmtId="0" fontId="25" fillId="0" borderId="0" xfId="35" applyFont="1"/>
    <xf numFmtId="0" fontId="25" fillId="0" borderId="0" xfId="35" applyFont="1" applyAlignment="1">
      <alignment vertical="center"/>
    </xf>
    <xf numFmtId="0" fontId="26" fillId="0" borderId="0" xfId="35" applyFont="1" applyAlignment="1">
      <alignment vertical="center"/>
    </xf>
    <xf numFmtId="0" fontId="26" fillId="0" borderId="0" xfId="35" applyFont="1" applyAlignment="1">
      <alignment horizontal="center" vertical="center"/>
    </xf>
    <xf numFmtId="3" fontId="26" fillId="0" borderId="0" xfId="35" applyNumberFormat="1" applyFont="1"/>
    <xf numFmtId="0" fontId="26" fillId="0" borderId="0" xfId="35" applyFont="1"/>
    <xf numFmtId="0" fontId="29" fillId="0" borderId="55" xfId="35" applyFont="1" applyBorder="1" applyAlignment="1">
      <alignment horizontal="left" vertical="center"/>
    </xf>
    <xf numFmtId="0" fontId="30" fillId="0" borderId="55" xfId="35" applyFont="1" applyBorder="1" applyAlignment="1">
      <alignment horizontal="left" vertical="center"/>
    </xf>
    <xf numFmtId="0" fontId="30" fillId="0" borderId="55" xfId="35" applyFont="1" applyBorder="1" applyAlignment="1">
      <alignment horizontal="center" vertical="center"/>
    </xf>
    <xf numFmtId="0" fontId="26" fillId="0" borderId="71" xfId="35" applyFont="1" applyFill="1" applyBorder="1" applyAlignment="1">
      <alignment horizontal="center" vertical="center"/>
    </xf>
    <xf numFmtId="0" fontId="26" fillId="0" borderId="76" xfId="35" applyFont="1" applyFill="1" applyBorder="1" applyAlignment="1">
      <alignment horizontal="center" vertical="center" wrapText="1"/>
    </xf>
    <xf numFmtId="0" fontId="26" fillId="0" borderId="78" xfId="35" applyFont="1" applyFill="1" applyBorder="1" applyAlignment="1">
      <alignment horizontal="center" vertical="center" wrapText="1"/>
    </xf>
    <xf numFmtId="3" fontId="26" fillId="0" borderId="0" xfId="35" applyNumberFormat="1" applyFont="1" applyFill="1" applyBorder="1" applyAlignment="1">
      <alignment horizontal="center" vertical="center"/>
    </xf>
    <xf numFmtId="0" fontId="26" fillId="0" borderId="79" xfId="35" applyFont="1" applyFill="1" applyBorder="1" applyAlignment="1">
      <alignment horizontal="center" vertical="center"/>
    </xf>
    <xf numFmtId="0" fontId="25" fillId="0" borderId="0" xfId="35" applyFont="1" applyBorder="1" applyAlignment="1">
      <alignment vertical="center"/>
    </xf>
    <xf numFmtId="0" fontId="25" fillId="0" borderId="0" xfId="35" applyFont="1" applyFill="1" applyBorder="1" applyAlignment="1">
      <alignment vertical="center"/>
    </xf>
    <xf numFmtId="0" fontId="25" fillId="0" borderId="0" xfId="35" applyFont="1" applyFill="1"/>
    <xf numFmtId="0" fontId="25" fillId="27" borderId="57" xfId="35" applyFont="1" applyFill="1" applyBorder="1" applyAlignment="1">
      <alignment vertical="center"/>
    </xf>
    <xf numFmtId="0" fontId="25" fillId="27" borderId="65" xfId="35" applyFont="1" applyFill="1" applyBorder="1" applyAlignment="1">
      <alignment vertical="center"/>
    </xf>
    <xf numFmtId="0" fontId="26" fillId="27" borderId="65" xfId="35" applyFont="1" applyFill="1" applyBorder="1" applyAlignment="1">
      <alignment vertical="center"/>
    </xf>
    <xf numFmtId="0" fontId="26" fillId="27" borderId="65" xfId="35" applyFont="1" applyFill="1" applyBorder="1" applyAlignment="1">
      <alignment horizontal="center" vertical="center"/>
    </xf>
    <xf numFmtId="0" fontId="26" fillId="27" borderId="80" xfId="35" applyFont="1" applyFill="1" applyBorder="1" applyAlignment="1">
      <alignment vertical="center"/>
    </xf>
    <xf numFmtId="3" fontId="26" fillId="0" borderId="0" xfId="35" applyNumberFormat="1" applyFont="1" applyFill="1" applyBorder="1" applyAlignment="1">
      <alignment vertical="center"/>
    </xf>
    <xf numFmtId="0" fontId="26" fillId="0" borderId="0" xfId="35" applyFont="1" applyBorder="1" applyAlignment="1">
      <alignment vertical="center"/>
    </xf>
    <xf numFmtId="0" fontId="25" fillId="0" borderId="0" xfId="35" applyFont="1" applyFill="1" applyBorder="1"/>
    <xf numFmtId="0" fontId="26" fillId="27" borderId="66" xfId="35" applyFont="1" applyFill="1" applyBorder="1" applyAlignment="1">
      <alignment vertical="center"/>
    </xf>
    <xf numFmtId="0" fontId="26" fillId="27" borderId="66" xfId="35" applyFont="1" applyFill="1" applyBorder="1" applyAlignment="1">
      <alignment horizontal="center" vertical="center"/>
    </xf>
    <xf numFmtId="0" fontId="26" fillId="27" borderId="86" xfId="35" applyFont="1" applyFill="1" applyBorder="1" applyAlignment="1">
      <alignment vertical="center" shrinkToFit="1"/>
    </xf>
    <xf numFmtId="0" fontId="26" fillId="0" borderId="0" xfId="35" applyFont="1" applyFill="1" applyBorder="1" applyAlignment="1">
      <alignment vertical="center"/>
    </xf>
    <xf numFmtId="0" fontId="26" fillId="27" borderId="80" xfId="35" applyFont="1" applyFill="1" applyBorder="1" applyAlignment="1">
      <alignment vertical="center" shrinkToFit="1"/>
    </xf>
    <xf numFmtId="3" fontId="26" fillId="0" borderId="0" xfId="35" applyNumberFormat="1" applyFont="1" applyFill="1" applyBorder="1"/>
    <xf numFmtId="0" fontId="26" fillId="0" borderId="64" xfId="35" applyFont="1" applyBorder="1" applyAlignment="1">
      <alignment horizontal="left" vertical="center" wrapText="1"/>
    </xf>
    <xf numFmtId="0" fontId="26" fillId="0" borderId="64" xfId="35" applyFont="1" applyBorder="1" applyAlignment="1">
      <alignment vertical="center"/>
    </xf>
    <xf numFmtId="0" fontId="26" fillId="0" borderId="79" xfId="35" applyFont="1" applyBorder="1" applyAlignment="1">
      <alignment vertical="center" shrinkToFit="1"/>
    </xf>
    <xf numFmtId="0" fontId="32" fillId="0" borderId="58" xfId="35" applyFont="1" applyFill="1" applyBorder="1" applyAlignment="1">
      <alignment vertical="center"/>
    </xf>
    <xf numFmtId="0" fontId="32" fillId="0" borderId="14" xfId="35" applyFont="1" applyFill="1" applyBorder="1" applyAlignment="1">
      <alignment vertical="center"/>
    </xf>
    <xf numFmtId="0" fontId="32" fillId="0" borderId="49" xfId="35" applyFont="1" applyFill="1" applyBorder="1" applyAlignment="1">
      <alignment vertical="center"/>
    </xf>
    <xf numFmtId="0" fontId="32" fillId="0" borderId="59" xfId="35" applyFont="1" applyFill="1" applyBorder="1" applyAlignment="1">
      <alignment vertical="center"/>
    </xf>
    <xf numFmtId="0" fontId="32" fillId="0" borderId="11" xfId="35" applyFont="1" applyFill="1" applyBorder="1" applyAlignment="1">
      <alignment vertical="center"/>
    </xf>
    <xf numFmtId="0" fontId="32" fillId="0" borderId="50" xfId="35" applyFont="1" applyFill="1" applyBorder="1" applyAlignment="1">
      <alignment vertical="center"/>
    </xf>
    <xf numFmtId="0" fontId="25" fillId="27" borderId="62" xfId="35" applyFont="1" applyFill="1" applyBorder="1" applyAlignment="1">
      <alignment vertical="center"/>
    </xf>
    <xf numFmtId="0" fontId="25" fillId="27" borderId="66" xfId="35" applyFont="1" applyFill="1" applyBorder="1" applyAlignment="1">
      <alignment vertical="center"/>
    </xf>
    <xf numFmtId="3" fontId="26" fillId="0" borderId="0" xfId="35" applyNumberFormat="1" applyFont="1" applyFill="1" applyBorder="1" applyAlignment="1">
      <alignment horizontal="right" vertical="center"/>
    </xf>
    <xf numFmtId="0" fontId="32" fillId="0" borderId="0" xfId="34" applyNumberFormat="1" applyFont="1" applyAlignment="1" applyProtection="1">
      <alignment vertical="center"/>
    </xf>
    <xf numFmtId="0" fontId="26" fillId="0" borderId="0" xfId="34" applyNumberFormat="1" applyFont="1" applyAlignment="1" applyProtection="1">
      <alignment vertical="top" wrapText="1"/>
    </xf>
    <xf numFmtId="0" fontId="34" fillId="0" borderId="0" xfId="34" applyNumberFormat="1" applyFont="1" applyAlignment="1" applyProtection="1">
      <alignment vertical="center"/>
    </xf>
    <xf numFmtId="0" fontId="35" fillId="0" borderId="0" xfId="34" applyNumberFormat="1" applyFont="1" applyAlignment="1" applyProtection="1">
      <alignment horizontal="center" vertical="center"/>
    </xf>
    <xf numFmtId="38" fontId="35" fillId="0" borderId="0" xfId="33" applyFont="1" applyAlignment="1" applyProtection="1">
      <alignment vertical="center"/>
    </xf>
    <xf numFmtId="40" fontId="35" fillId="0" borderId="0" xfId="33" applyNumberFormat="1" applyFont="1" applyAlignment="1" applyProtection="1">
      <alignment vertical="center"/>
    </xf>
    <xf numFmtId="38" fontId="32" fillId="0" borderId="0" xfId="33" applyFont="1" applyAlignment="1" applyProtection="1">
      <alignment vertical="center"/>
    </xf>
    <xf numFmtId="0" fontId="36" fillId="0" borderId="0" xfId="34" applyFont="1" applyFill="1" applyAlignment="1">
      <alignment vertical="center"/>
    </xf>
    <xf numFmtId="0" fontId="26" fillId="0" borderId="0" xfId="34" applyFont="1" applyAlignment="1">
      <alignment vertical="center" shrinkToFit="1"/>
    </xf>
    <xf numFmtId="0" fontId="32" fillId="0" borderId="0" xfId="34" applyFont="1" applyFill="1" applyAlignment="1">
      <alignment vertical="center"/>
    </xf>
    <xf numFmtId="0" fontId="37" fillId="0" borderId="0" xfId="34" applyFont="1" applyFill="1" applyBorder="1" applyAlignment="1">
      <alignment vertical="center"/>
    </xf>
    <xf numFmtId="0" fontId="25" fillId="0" borderId="0" xfId="0" applyFont="1" applyFill="1" applyAlignment="1">
      <alignment horizontal="right" vertical="center"/>
    </xf>
    <xf numFmtId="0" fontId="32" fillId="27" borderId="75" xfId="39" applyFont="1" applyFill="1" applyBorder="1" applyAlignment="1">
      <alignment horizontal="center" vertical="center"/>
    </xf>
    <xf numFmtId="0" fontId="32" fillId="27" borderId="75" xfId="34" applyNumberFormat="1" applyFont="1" applyFill="1" applyBorder="1" applyAlignment="1" applyProtection="1">
      <alignment horizontal="center" vertical="center"/>
    </xf>
    <xf numFmtId="38" fontId="32" fillId="27" borderId="75" xfId="33" applyFont="1" applyFill="1" applyBorder="1" applyAlignment="1" applyProtection="1">
      <alignment horizontal="center" vertical="center"/>
    </xf>
    <xf numFmtId="40" fontId="32" fillId="27" borderId="75" xfId="33" applyNumberFormat="1" applyFont="1" applyFill="1" applyBorder="1" applyAlignment="1" applyProtection="1">
      <alignment horizontal="center" vertical="center"/>
    </xf>
    <xf numFmtId="38" fontId="32" fillId="27" borderId="93" xfId="33" applyFont="1" applyFill="1" applyBorder="1" applyAlignment="1" applyProtection="1">
      <alignment horizontal="left" vertical="center"/>
    </xf>
    <xf numFmtId="38" fontId="32" fillId="27" borderId="65" xfId="33" applyFont="1" applyFill="1" applyBorder="1" applyAlignment="1" applyProtection="1">
      <alignment horizontal="center" vertical="center"/>
    </xf>
    <xf numFmtId="0" fontId="36" fillId="27" borderId="106" xfId="34" applyFont="1" applyFill="1" applyBorder="1" applyAlignment="1">
      <alignment horizontal="center" vertical="center"/>
    </xf>
    <xf numFmtId="0" fontId="36" fillId="27" borderId="92" xfId="34" applyFont="1" applyFill="1" applyBorder="1" applyAlignment="1">
      <alignment horizontal="center" vertical="center" shrinkToFit="1"/>
    </xf>
    <xf numFmtId="0" fontId="36" fillId="27" borderId="101" xfId="34" applyFont="1" applyFill="1" applyBorder="1" applyAlignment="1">
      <alignment horizontal="center" vertical="center" shrinkToFit="1"/>
    </xf>
    <xf numFmtId="0" fontId="36" fillId="27" borderId="110" xfId="34" applyFont="1" applyFill="1" applyBorder="1" applyAlignment="1">
      <alignment horizontal="center" vertical="center" shrinkToFit="1"/>
    </xf>
    <xf numFmtId="0" fontId="36" fillId="27" borderId="117" xfId="34" applyFont="1" applyFill="1" applyBorder="1" applyAlignment="1">
      <alignment horizontal="center" vertical="center" shrinkToFit="1"/>
    </xf>
    <xf numFmtId="0" fontId="36" fillId="27" borderId="121" xfId="34" applyFont="1" applyFill="1" applyBorder="1" applyAlignment="1">
      <alignment horizontal="center" vertical="center" shrinkToFit="1"/>
    </xf>
    <xf numFmtId="0" fontId="36" fillId="27" borderId="124" xfId="34" applyFont="1" applyFill="1" applyBorder="1" applyAlignment="1">
      <alignment horizontal="center" vertical="center" shrinkToFit="1"/>
    </xf>
    <xf numFmtId="0" fontId="36" fillId="27" borderId="96" xfId="34" applyFont="1" applyFill="1" applyBorder="1" applyAlignment="1">
      <alignment horizontal="center" vertical="center" shrinkToFit="1"/>
    </xf>
    <xf numFmtId="40" fontId="32" fillId="0" borderId="0" xfId="33" applyNumberFormat="1" applyFont="1" applyFill="1" applyBorder="1" applyAlignment="1" applyProtection="1">
      <alignment horizontal="center" vertical="center"/>
    </xf>
    <xf numFmtId="0" fontId="32" fillId="27" borderId="19" xfId="34" applyFont="1" applyFill="1" applyBorder="1" applyAlignment="1">
      <alignment horizontal="center" vertical="center"/>
    </xf>
    <xf numFmtId="0" fontId="32" fillId="27" borderId="98" xfId="34" applyFont="1" applyFill="1" applyBorder="1" applyAlignment="1">
      <alignment horizontal="center" vertical="center"/>
    </xf>
    <xf numFmtId="0" fontId="32" fillId="27" borderId="111" xfId="34" applyFont="1" applyFill="1" applyBorder="1" applyAlignment="1">
      <alignment horizontal="center" vertical="center"/>
    </xf>
    <xf numFmtId="0" fontId="32" fillId="27" borderId="18" xfId="34" applyFont="1" applyFill="1" applyBorder="1" applyAlignment="1">
      <alignment horizontal="center" vertical="center"/>
    </xf>
    <xf numFmtId="0" fontId="32" fillId="27" borderId="122" xfId="34" applyFont="1" applyFill="1" applyBorder="1" applyAlignment="1">
      <alignment horizontal="center" vertical="center"/>
    </xf>
    <xf numFmtId="0" fontId="32" fillId="27" borderId="125" xfId="34" applyFont="1" applyFill="1" applyBorder="1" applyAlignment="1">
      <alignment horizontal="center" vertical="center"/>
    </xf>
    <xf numFmtId="0" fontId="32" fillId="27" borderId="49" xfId="34" applyFont="1" applyFill="1" applyBorder="1" applyAlignment="1">
      <alignment horizontal="center" vertical="center"/>
    </xf>
    <xf numFmtId="0" fontId="32" fillId="28" borderId="102" xfId="34" applyNumberFormat="1" applyFont="1" applyFill="1" applyBorder="1" applyAlignment="1" applyProtection="1">
      <alignment horizontal="center" vertical="center"/>
    </xf>
    <xf numFmtId="0" fontId="32" fillId="25" borderId="28" xfId="34" applyNumberFormat="1" applyFont="1" applyFill="1" applyBorder="1" applyAlignment="1" applyProtection="1">
      <alignment vertical="center"/>
    </xf>
    <xf numFmtId="0" fontId="32" fillId="25" borderId="11" xfId="34" applyNumberFormat="1" applyFont="1" applyFill="1" applyBorder="1" applyAlignment="1" applyProtection="1">
      <alignment vertical="center"/>
    </xf>
    <xf numFmtId="0" fontId="32" fillId="25" borderId="0" xfId="34" applyNumberFormat="1" applyFont="1" applyFill="1" applyBorder="1" applyAlignment="1" applyProtection="1">
      <alignment horizontal="center" vertical="center"/>
    </xf>
    <xf numFmtId="38" fontId="32" fillId="25" borderId="0" xfId="33" applyFont="1" applyFill="1" applyBorder="1" applyAlignment="1" applyProtection="1">
      <alignment horizontal="center" vertical="center"/>
    </xf>
    <xf numFmtId="40" fontId="32" fillId="25" borderId="0" xfId="33" applyNumberFormat="1" applyFont="1" applyFill="1" applyBorder="1" applyAlignment="1" applyProtection="1">
      <alignment horizontal="center" vertical="center"/>
    </xf>
    <xf numFmtId="0" fontId="32" fillId="25" borderId="0" xfId="34" applyFont="1" applyFill="1" applyBorder="1" applyAlignment="1">
      <alignment horizontal="center" vertical="center"/>
    </xf>
    <xf numFmtId="177" fontId="39" fillId="25" borderId="17" xfId="34" applyNumberFormat="1" applyFont="1" applyFill="1" applyBorder="1" applyAlignment="1">
      <alignment horizontal="center" vertical="center" shrinkToFit="1"/>
    </xf>
    <xf numFmtId="177" fontId="39" fillId="25" borderId="97" xfId="34" applyNumberFormat="1" applyFont="1" applyFill="1" applyBorder="1" applyAlignment="1">
      <alignment horizontal="center" vertical="center" shrinkToFit="1"/>
    </xf>
    <xf numFmtId="177" fontId="39" fillId="25" borderId="27" xfId="34" applyNumberFormat="1" applyFont="1" applyFill="1" applyBorder="1" applyAlignment="1">
      <alignment horizontal="center" vertical="center" shrinkToFit="1"/>
    </xf>
    <xf numFmtId="177" fontId="39" fillId="25" borderId="37" xfId="34" applyNumberFormat="1" applyFont="1" applyFill="1" applyBorder="1" applyAlignment="1">
      <alignment horizontal="center" vertical="center" shrinkToFit="1"/>
    </xf>
    <xf numFmtId="177" fontId="39" fillId="25" borderId="126" xfId="34" applyNumberFormat="1" applyFont="1" applyFill="1" applyBorder="1" applyAlignment="1">
      <alignment horizontal="center" vertical="center" shrinkToFit="1"/>
    </xf>
    <xf numFmtId="177" fontId="26" fillId="25" borderId="49" xfId="34" applyNumberFormat="1" applyFont="1" applyFill="1" applyBorder="1" applyAlignment="1">
      <alignment horizontal="right" vertical="center" shrinkToFit="1"/>
    </xf>
    <xf numFmtId="177" fontId="26" fillId="25" borderId="87" xfId="34" applyNumberFormat="1" applyFont="1" applyFill="1" applyBorder="1" applyAlignment="1">
      <alignment horizontal="right" vertical="center" shrinkToFit="1"/>
    </xf>
    <xf numFmtId="0" fontId="32" fillId="28" borderId="19" xfId="34" applyNumberFormat="1" applyFont="1" applyFill="1" applyBorder="1" applyAlignment="1" applyProtection="1">
      <alignment horizontal="center" vertical="center"/>
    </xf>
    <xf numFmtId="0" fontId="32" fillId="28" borderId="50" xfId="34" applyNumberFormat="1" applyFont="1" applyFill="1" applyBorder="1" applyAlignment="1" applyProtection="1">
      <alignment horizontal="left" vertical="center"/>
    </xf>
    <xf numFmtId="0" fontId="32" fillId="28" borderId="43" xfId="34" applyNumberFormat="1" applyFont="1" applyFill="1" applyBorder="1" applyAlignment="1" applyProtection="1">
      <alignment vertical="center"/>
    </xf>
    <xf numFmtId="177" fontId="26" fillId="28" borderId="49" xfId="34" applyNumberFormat="1" applyFont="1" applyFill="1" applyBorder="1" applyAlignment="1">
      <alignment horizontal="right" vertical="center" shrinkToFit="1"/>
    </xf>
    <xf numFmtId="177" fontId="26" fillId="28" borderId="94" xfId="34" applyNumberFormat="1" applyFont="1" applyFill="1" applyBorder="1" applyAlignment="1">
      <alignment horizontal="right" vertical="center" shrinkToFit="1"/>
    </xf>
    <xf numFmtId="0" fontId="32" fillId="28" borderId="11" xfId="34" applyNumberFormat="1" applyFont="1" applyFill="1" applyBorder="1" applyAlignment="1" applyProtection="1">
      <alignment horizontal="left" vertical="center"/>
    </xf>
    <xf numFmtId="0" fontId="32" fillId="28" borderId="103" xfId="34" applyNumberFormat="1" applyFont="1" applyFill="1" applyBorder="1" applyAlignment="1" applyProtection="1">
      <alignment horizontal="center" vertical="center"/>
    </xf>
    <xf numFmtId="0" fontId="32" fillId="25" borderId="28" xfId="34" applyNumberFormat="1" applyFont="1" applyFill="1" applyBorder="1" applyAlignment="1" applyProtection="1">
      <alignment horizontal="center" vertical="center"/>
    </xf>
    <xf numFmtId="38" fontId="32" fillId="25" borderId="28" xfId="33" applyFont="1" applyFill="1" applyBorder="1" applyAlignment="1" applyProtection="1">
      <alignment horizontal="center" vertical="center"/>
    </xf>
    <xf numFmtId="40" fontId="32" fillId="25" borderId="28" xfId="33" applyNumberFormat="1" applyFont="1" applyFill="1" applyBorder="1" applyAlignment="1" applyProtection="1">
      <alignment horizontal="center" vertical="center"/>
    </xf>
    <xf numFmtId="0" fontId="32" fillId="25" borderId="28" xfId="34" applyFont="1" applyFill="1" applyBorder="1" applyAlignment="1">
      <alignment horizontal="center" vertical="center"/>
    </xf>
    <xf numFmtId="177" fontId="26" fillId="25" borderId="44" xfId="33" applyNumberFormat="1" applyFont="1" applyFill="1" applyBorder="1" applyAlignment="1">
      <alignment horizontal="right" vertical="center" shrinkToFit="1"/>
    </xf>
    <xf numFmtId="177" fontId="26" fillId="25" borderId="94" xfId="33" applyNumberFormat="1" applyFont="1" applyFill="1" applyBorder="1" applyAlignment="1">
      <alignment horizontal="right" vertical="center" shrinkToFit="1"/>
    </xf>
    <xf numFmtId="0" fontId="32" fillId="0" borderId="19" xfId="34" applyNumberFormat="1" applyFont="1" applyFill="1" applyBorder="1" applyAlignment="1" applyProtection="1">
      <alignment horizontal="left" vertical="top"/>
    </xf>
    <xf numFmtId="0" fontId="32" fillId="0" borderId="49" xfId="34" applyNumberFormat="1" applyFont="1" applyFill="1" applyBorder="1" applyAlignment="1" applyProtection="1">
      <alignment vertical="center"/>
    </xf>
    <xf numFmtId="0" fontId="32" fillId="0" borderId="19" xfId="34" applyNumberFormat="1" applyFont="1" applyFill="1" applyBorder="1" applyAlignment="1" applyProtection="1">
      <alignment horizontal="left" vertical="center"/>
    </xf>
    <xf numFmtId="177" fontId="26" fillId="28" borderId="35" xfId="33" applyNumberFormat="1" applyFont="1" applyFill="1" applyBorder="1" applyAlignment="1">
      <alignment horizontal="right" vertical="center" shrinkToFit="1"/>
    </xf>
    <xf numFmtId="177" fontId="26" fillId="28" borderId="134" xfId="33" applyNumberFormat="1" applyFont="1" applyFill="1" applyBorder="1" applyAlignment="1">
      <alignment horizontal="right" vertical="center" shrinkToFit="1"/>
    </xf>
    <xf numFmtId="0" fontId="32" fillId="28" borderId="102" xfId="34" applyNumberFormat="1" applyFont="1" applyFill="1" applyBorder="1" applyAlignment="1" applyProtection="1">
      <alignment vertical="center"/>
    </xf>
    <xf numFmtId="0" fontId="32" fillId="0" borderId="43" xfId="34" applyNumberFormat="1" applyFont="1" applyFill="1" applyBorder="1" applyAlignment="1" applyProtection="1">
      <alignment vertical="top" wrapText="1"/>
    </xf>
    <xf numFmtId="0" fontId="32" fillId="0" borderId="10" xfId="34" applyNumberFormat="1" applyFont="1" applyFill="1" applyBorder="1" applyAlignment="1" applyProtection="1">
      <alignment vertical="center"/>
    </xf>
    <xf numFmtId="0" fontId="32" fillId="0" borderId="21" xfId="34" applyNumberFormat="1" applyFont="1" applyFill="1" applyBorder="1" applyAlignment="1" applyProtection="1">
      <alignment vertical="center"/>
    </xf>
    <xf numFmtId="38" fontId="32" fillId="28" borderId="24" xfId="33" applyFont="1" applyFill="1" applyBorder="1" applyAlignment="1">
      <alignment vertical="center" shrinkToFit="1"/>
    </xf>
    <xf numFmtId="177" fontId="26" fillId="28" borderId="10" xfId="33" applyNumberFormat="1" applyFont="1" applyFill="1" applyBorder="1" applyAlignment="1">
      <alignment horizontal="right" vertical="center" shrinkToFit="1"/>
    </xf>
    <xf numFmtId="177" fontId="26" fillId="28" borderId="131" xfId="33" applyNumberFormat="1" applyFont="1" applyFill="1" applyBorder="1" applyAlignment="1">
      <alignment horizontal="right" vertical="center" shrinkToFit="1"/>
    </xf>
    <xf numFmtId="0" fontId="32" fillId="0" borderId="47" xfId="34" applyNumberFormat="1" applyFont="1" applyFill="1" applyBorder="1" applyAlignment="1" applyProtection="1">
      <alignment horizontal="left" vertical="top"/>
    </xf>
    <xf numFmtId="177" fontId="26" fillId="28" borderId="132" xfId="33" applyNumberFormat="1" applyFont="1" applyFill="1" applyBorder="1" applyAlignment="1">
      <alignment horizontal="right" vertical="center" shrinkToFit="1"/>
    </xf>
    <xf numFmtId="0" fontId="32" fillId="0" borderId="43" xfId="34" applyNumberFormat="1" applyFont="1" applyFill="1" applyBorder="1" applyAlignment="1" applyProtection="1">
      <alignment horizontal="left" vertical="top"/>
    </xf>
    <xf numFmtId="0" fontId="32" fillId="0" borderId="50" xfId="34" applyNumberFormat="1" applyFont="1" applyFill="1" applyBorder="1" applyAlignment="1" applyProtection="1">
      <alignment vertical="center"/>
    </xf>
    <xf numFmtId="177" fontId="26" fillId="28" borderId="36" xfId="33" applyNumberFormat="1" applyFont="1" applyFill="1" applyBorder="1" applyAlignment="1">
      <alignment horizontal="right" vertical="center" shrinkToFit="1"/>
    </xf>
    <xf numFmtId="177" fontId="26" fillId="28" borderId="133" xfId="33" applyNumberFormat="1" applyFont="1" applyFill="1" applyBorder="1" applyAlignment="1">
      <alignment horizontal="right" vertical="center" shrinkToFit="1"/>
    </xf>
    <xf numFmtId="0" fontId="32" fillId="25" borderId="42" xfId="34" applyNumberFormat="1" applyFont="1" applyFill="1" applyBorder="1" applyAlignment="1" applyProtection="1">
      <alignment horizontal="left" vertical="top"/>
    </xf>
    <xf numFmtId="177" fontId="39" fillId="25" borderId="97" xfId="33" applyNumberFormat="1" applyFont="1" applyFill="1" applyBorder="1" applyAlignment="1">
      <alignment horizontal="right" vertical="center" shrinkToFit="1"/>
    </xf>
    <xf numFmtId="177" fontId="39" fillId="25" borderId="27" xfId="33" applyNumberFormat="1" applyFont="1" applyFill="1" applyBorder="1" applyAlignment="1">
      <alignment horizontal="right" vertical="center" shrinkToFit="1"/>
    </xf>
    <xf numFmtId="177" fontId="39" fillId="25" borderId="17" xfId="33" applyNumberFormat="1" applyFont="1" applyFill="1" applyBorder="1" applyAlignment="1">
      <alignment horizontal="right" vertical="center" shrinkToFit="1"/>
    </xf>
    <xf numFmtId="177" fontId="39" fillId="25" borderId="37" xfId="33" applyNumberFormat="1" applyFont="1" applyFill="1" applyBorder="1" applyAlignment="1">
      <alignment horizontal="right" vertical="center" shrinkToFit="1"/>
    </xf>
    <xf numFmtId="177" fontId="39" fillId="25" borderId="126" xfId="33" applyNumberFormat="1" applyFont="1" applyFill="1" applyBorder="1" applyAlignment="1">
      <alignment horizontal="right" vertical="center" shrinkToFit="1"/>
    </xf>
    <xf numFmtId="177" fontId="39" fillId="25" borderId="97" xfId="34" applyNumberFormat="1" applyFont="1" applyFill="1" applyBorder="1" applyAlignment="1">
      <alignment vertical="center" shrinkToFit="1"/>
    </xf>
    <xf numFmtId="177" fontId="39" fillId="25" borderId="44" xfId="33" applyNumberFormat="1" applyFont="1" applyFill="1" applyBorder="1" applyAlignment="1">
      <alignment horizontal="right" vertical="center" shrinkToFit="1"/>
    </xf>
    <xf numFmtId="177" fontId="26" fillId="25" borderId="135" xfId="33" applyNumberFormat="1" applyFont="1" applyFill="1" applyBorder="1" applyAlignment="1">
      <alignment horizontal="right" vertical="center" shrinkToFit="1"/>
    </xf>
    <xf numFmtId="0" fontId="32" fillId="28" borderId="42" xfId="34" applyNumberFormat="1" applyFont="1" applyFill="1" applyBorder="1" applyAlignment="1" applyProtection="1">
      <alignment horizontal="left" vertical="top"/>
    </xf>
    <xf numFmtId="0" fontId="32" fillId="28" borderId="44" xfId="34" applyNumberFormat="1" applyFont="1" applyFill="1" applyBorder="1" applyAlignment="1" applyProtection="1">
      <alignment horizontal="left" vertical="center"/>
    </xf>
    <xf numFmtId="0" fontId="32" fillId="28" borderId="42" xfId="34" applyNumberFormat="1" applyFont="1" applyFill="1" applyBorder="1" applyAlignment="1" applyProtection="1">
      <alignment horizontal="left" vertical="center"/>
    </xf>
    <xf numFmtId="0" fontId="32" fillId="28" borderId="28" xfId="34" applyNumberFormat="1" applyFont="1" applyFill="1" applyBorder="1" applyAlignment="1" applyProtection="1">
      <alignment horizontal="center" vertical="center"/>
    </xf>
    <xf numFmtId="177" fontId="26" fillId="28" borderId="44" xfId="33" applyNumberFormat="1" applyFont="1" applyFill="1" applyBorder="1" applyAlignment="1">
      <alignment horizontal="right" vertical="center" shrinkToFit="1"/>
    </xf>
    <xf numFmtId="177" fontId="26" fillId="28" borderId="135" xfId="33" applyNumberFormat="1" applyFont="1" applyFill="1" applyBorder="1" applyAlignment="1">
      <alignment horizontal="right" vertical="center" shrinkToFit="1"/>
    </xf>
    <xf numFmtId="177" fontId="39" fillId="25" borderId="14" xfId="34" applyNumberFormat="1" applyFont="1" applyFill="1" applyBorder="1" applyAlignment="1">
      <alignment horizontal="center" vertical="center" shrinkToFit="1"/>
    </xf>
    <xf numFmtId="0" fontId="32" fillId="28" borderId="61" xfId="34" applyNumberFormat="1" applyFont="1" applyFill="1" applyBorder="1" applyAlignment="1" applyProtection="1">
      <alignment vertical="center"/>
    </xf>
    <xf numFmtId="0" fontId="32" fillId="0" borderId="49" xfId="34" applyNumberFormat="1" applyFont="1" applyFill="1" applyBorder="1" applyAlignment="1" applyProtection="1">
      <alignment horizontal="left" vertical="center"/>
    </xf>
    <xf numFmtId="0" fontId="32" fillId="28" borderId="20" xfId="34" applyNumberFormat="1" applyFont="1" applyFill="1" applyBorder="1" applyAlignment="1" applyProtection="1">
      <alignment horizontal="left" vertical="center"/>
    </xf>
    <xf numFmtId="0" fontId="38" fillId="28" borderId="23" xfId="34" applyFont="1" applyFill="1" applyBorder="1" applyAlignment="1">
      <alignment horizontal="center" vertical="center"/>
    </xf>
    <xf numFmtId="177" fontId="26" fillId="28" borderId="130" xfId="33" applyNumberFormat="1" applyFont="1" applyFill="1" applyBorder="1" applyAlignment="1">
      <alignment horizontal="right" vertical="center" shrinkToFit="1"/>
    </xf>
    <xf numFmtId="177" fontId="26" fillId="28" borderId="84" xfId="33" applyNumberFormat="1" applyFont="1" applyFill="1" applyBorder="1" applyAlignment="1">
      <alignment horizontal="right" vertical="center" shrinkToFit="1"/>
    </xf>
    <xf numFmtId="0" fontId="32" fillId="0" borderId="50" xfId="34" applyNumberFormat="1" applyFont="1" applyFill="1" applyBorder="1" applyAlignment="1" applyProtection="1">
      <alignment horizontal="left" vertical="center"/>
    </xf>
    <xf numFmtId="0" fontId="32" fillId="28" borderId="43" xfId="34" applyNumberFormat="1" applyFont="1" applyFill="1" applyBorder="1" applyAlignment="1" applyProtection="1">
      <alignment horizontal="left" vertical="center"/>
    </xf>
    <xf numFmtId="177" fontId="26" fillId="28" borderId="50" xfId="33" applyNumberFormat="1" applyFont="1" applyFill="1" applyBorder="1" applyAlignment="1">
      <alignment horizontal="right" vertical="center" shrinkToFit="1"/>
    </xf>
    <xf numFmtId="177" fontId="26" fillId="28" borderId="82" xfId="33" applyNumberFormat="1" applyFont="1" applyFill="1" applyBorder="1" applyAlignment="1">
      <alignment horizontal="right" vertical="center" shrinkToFit="1"/>
    </xf>
    <xf numFmtId="0" fontId="32" fillId="28" borderId="43" xfId="34" applyNumberFormat="1" applyFont="1" applyFill="1" applyBorder="1" applyAlignment="1" applyProtection="1">
      <alignment horizontal="left" vertical="top"/>
    </xf>
    <xf numFmtId="0" fontId="32" fillId="28" borderId="103" xfId="34" applyFont="1" applyFill="1" applyBorder="1" applyAlignment="1">
      <alignment horizontal="center" vertical="center"/>
    </xf>
    <xf numFmtId="0" fontId="32" fillId="25" borderId="28" xfId="34" applyNumberFormat="1" applyFont="1" applyFill="1" applyBorder="1" applyAlignment="1" applyProtection="1">
      <alignment horizontal="right" vertical="center"/>
    </xf>
    <xf numFmtId="0" fontId="32" fillId="0" borderId="21" xfId="34" applyNumberFormat="1" applyFont="1" applyFill="1" applyBorder="1" applyAlignment="1" applyProtection="1">
      <alignment vertical="center" shrinkToFit="1"/>
    </xf>
    <xf numFmtId="0" fontId="38" fillId="28" borderId="22" xfId="34" applyFont="1" applyFill="1" applyBorder="1" applyAlignment="1">
      <alignment horizontal="center" vertical="center"/>
    </xf>
    <xf numFmtId="177" fontId="26" fillId="28" borderId="40" xfId="33" applyNumberFormat="1" applyFont="1" applyFill="1" applyBorder="1" applyAlignment="1">
      <alignment horizontal="right" vertical="center" shrinkToFit="1"/>
    </xf>
    <xf numFmtId="177" fontId="26" fillId="28" borderId="136" xfId="33" applyNumberFormat="1" applyFont="1" applyFill="1" applyBorder="1" applyAlignment="1">
      <alignment horizontal="right" vertical="center" shrinkToFit="1"/>
    </xf>
    <xf numFmtId="0" fontId="32" fillId="0" borderId="42" xfId="34" applyNumberFormat="1" applyFont="1" applyFill="1" applyBorder="1" applyAlignment="1" applyProtection="1">
      <alignment horizontal="left" vertical="top"/>
    </xf>
    <xf numFmtId="0" fontId="32" fillId="0" borderId="44" xfId="34" applyNumberFormat="1" applyFont="1" applyFill="1" applyBorder="1" applyAlignment="1" applyProtection="1">
      <alignment vertical="center"/>
    </xf>
    <xf numFmtId="0" fontId="32" fillId="28" borderId="42" xfId="34" applyNumberFormat="1" applyFont="1" applyFill="1" applyBorder="1" applyAlignment="1" applyProtection="1">
      <alignment vertical="center"/>
    </xf>
    <xf numFmtId="0" fontId="32" fillId="28" borderId="102" xfId="34" applyFont="1" applyFill="1" applyBorder="1" applyAlignment="1">
      <alignment horizontal="center" vertical="center"/>
    </xf>
    <xf numFmtId="177" fontId="39" fillId="25" borderId="28" xfId="33" applyNumberFormat="1" applyFont="1" applyFill="1" applyBorder="1" applyAlignment="1">
      <alignment horizontal="right" vertical="center" shrinkToFit="1"/>
    </xf>
    <xf numFmtId="0" fontId="38" fillId="28" borderId="24" xfId="34" applyFont="1" applyFill="1" applyBorder="1" applyAlignment="1">
      <alignment horizontal="center" vertical="center"/>
    </xf>
    <xf numFmtId="177" fontId="26" fillId="28" borderId="87" xfId="33" applyNumberFormat="1" applyFont="1" applyFill="1" applyBorder="1" applyAlignment="1">
      <alignment horizontal="right" vertical="center" shrinkToFit="1"/>
    </xf>
    <xf numFmtId="0" fontId="32" fillId="28" borderId="47" xfId="34" applyNumberFormat="1" applyFont="1" applyFill="1" applyBorder="1" applyAlignment="1" applyProtection="1">
      <alignment horizontal="left" vertical="top"/>
    </xf>
    <xf numFmtId="0" fontId="32" fillId="28" borderId="10" xfId="34" applyNumberFormat="1" applyFont="1" applyFill="1" applyBorder="1" applyAlignment="1" applyProtection="1">
      <alignment horizontal="left" vertical="center"/>
    </xf>
    <xf numFmtId="0" fontId="32" fillId="28" borderId="104" xfId="34" applyNumberFormat="1" applyFont="1" applyFill="1" applyBorder="1" applyAlignment="1" applyProtection="1">
      <alignment vertical="center"/>
    </xf>
    <xf numFmtId="0" fontId="32" fillId="28" borderId="28" xfId="34" applyNumberFormat="1" applyFont="1" applyFill="1" applyBorder="1" applyAlignment="1" applyProtection="1">
      <alignment horizontal="left" vertical="top"/>
    </xf>
    <xf numFmtId="0" fontId="32" fillId="28" borderId="28" xfId="34" applyNumberFormat="1" applyFont="1" applyFill="1" applyBorder="1" applyAlignment="1" applyProtection="1">
      <alignment vertical="center"/>
    </xf>
    <xf numFmtId="177" fontId="39" fillId="28" borderId="17" xfId="33" applyNumberFormat="1" applyFont="1" applyFill="1" applyBorder="1" applyAlignment="1">
      <alignment horizontal="right" vertical="center" shrinkToFit="1"/>
    </xf>
    <xf numFmtId="177" fontId="39" fillId="28" borderId="97" xfId="33" applyNumberFormat="1" applyFont="1" applyFill="1" applyBorder="1" applyAlignment="1">
      <alignment horizontal="right" vertical="center" shrinkToFit="1"/>
    </xf>
    <xf numFmtId="177" fontId="39" fillId="28" borderId="37" xfId="33" applyNumberFormat="1" applyFont="1" applyFill="1" applyBorder="1" applyAlignment="1">
      <alignment horizontal="right" vertical="center" shrinkToFit="1"/>
    </xf>
    <xf numFmtId="177" fontId="26" fillId="28" borderId="19" xfId="33" applyNumberFormat="1" applyFont="1" applyFill="1" applyBorder="1" applyAlignment="1">
      <alignment vertical="center" shrinkToFit="1"/>
    </xf>
    <xf numFmtId="177" fontId="26" fillId="28" borderId="132" xfId="33" applyNumberFormat="1" applyFont="1" applyFill="1" applyBorder="1" applyAlignment="1">
      <alignment vertical="center" shrinkToFit="1"/>
    </xf>
    <xf numFmtId="0" fontId="32" fillId="29" borderId="28" xfId="34" applyNumberFormat="1" applyFont="1" applyFill="1" applyBorder="1" applyAlignment="1" applyProtection="1">
      <alignment horizontal="left" vertical="top"/>
    </xf>
    <xf numFmtId="0" fontId="32" fillId="29" borderId="28" xfId="34" applyNumberFormat="1" applyFont="1" applyFill="1" applyBorder="1" applyAlignment="1" applyProtection="1">
      <alignment horizontal="center" vertical="center"/>
    </xf>
    <xf numFmtId="0" fontId="32" fillId="29" borderId="28" xfId="34" applyNumberFormat="1" applyFont="1" applyFill="1" applyBorder="1" applyAlignment="1" applyProtection="1">
      <alignment vertical="center"/>
    </xf>
    <xf numFmtId="177" fontId="39" fillId="29" borderId="17" xfId="33" applyNumberFormat="1" applyFont="1" applyFill="1" applyBorder="1" applyAlignment="1">
      <alignment horizontal="right" vertical="center" shrinkToFit="1"/>
    </xf>
    <xf numFmtId="177" fontId="39" fillId="29" borderId="97" xfId="33" applyNumberFormat="1" applyFont="1" applyFill="1" applyBorder="1" applyAlignment="1">
      <alignment horizontal="right" vertical="center" shrinkToFit="1"/>
    </xf>
    <xf numFmtId="177" fontId="39" fillId="29" borderId="37" xfId="33" applyNumberFormat="1" applyFont="1" applyFill="1" applyBorder="1" applyAlignment="1">
      <alignment horizontal="right" vertical="center" shrinkToFit="1"/>
    </xf>
    <xf numFmtId="177" fontId="26" fillId="29" borderId="44" xfId="33" applyNumberFormat="1" applyFont="1" applyFill="1" applyBorder="1" applyAlignment="1">
      <alignment horizontal="right" vertical="center" shrinkToFit="1"/>
    </xf>
    <xf numFmtId="177" fontId="26" fillId="28" borderId="43" xfId="33" applyNumberFormat="1" applyFont="1" applyFill="1" applyBorder="1" applyAlignment="1">
      <alignment vertical="center" shrinkToFit="1"/>
    </xf>
    <xf numFmtId="177" fontId="26" fillId="28" borderId="131" xfId="33" applyNumberFormat="1" applyFont="1" applyFill="1" applyBorder="1" applyAlignment="1">
      <alignment vertical="center" shrinkToFit="1"/>
    </xf>
    <xf numFmtId="0" fontId="32" fillId="29" borderId="0" xfId="34" applyFont="1" applyFill="1" applyAlignment="1">
      <alignment vertical="center"/>
    </xf>
    <xf numFmtId="40" fontId="32" fillId="29" borderId="0" xfId="33" applyNumberFormat="1" applyFont="1" applyFill="1" applyBorder="1" applyAlignment="1" applyProtection="1">
      <alignment horizontal="center" vertical="center"/>
    </xf>
    <xf numFmtId="0" fontId="32" fillId="0" borderId="44" xfId="34" applyNumberFormat="1" applyFont="1" applyFill="1" applyBorder="1" applyAlignment="1" applyProtection="1">
      <alignment horizontal="left" vertical="center"/>
    </xf>
    <xf numFmtId="0" fontId="32" fillId="0" borderId="141" xfId="34" applyNumberFormat="1" applyFont="1" applyFill="1" applyBorder="1" applyAlignment="1" applyProtection="1">
      <alignment horizontal="center" vertical="center"/>
    </xf>
    <xf numFmtId="0" fontId="32" fillId="0" borderId="141" xfId="34" applyNumberFormat="1" applyFont="1" applyFill="1" applyBorder="1" applyAlignment="1" applyProtection="1">
      <alignment horizontal="right" vertical="center"/>
    </xf>
    <xf numFmtId="38" fontId="32" fillId="0" borderId="28" xfId="33" applyFont="1" applyFill="1" applyBorder="1" applyAlignment="1" applyProtection="1">
      <alignment horizontal="center" vertical="center"/>
    </xf>
    <xf numFmtId="40" fontId="32" fillId="0" borderId="28" xfId="33" applyNumberFormat="1" applyFont="1" applyFill="1" applyBorder="1" applyAlignment="1" applyProtection="1">
      <alignment horizontal="center" vertical="center"/>
    </xf>
    <xf numFmtId="0" fontId="32" fillId="0" borderId="28" xfId="34" applyFont="1" applyFill="1" applyBorder="1" applyAlignment="1">
      <alignment horizontal="center" vertical="center"/>
    </xf>
    <xf numFmtId="0" fontId="38" fillId="0" borderId="141" xfId="34" applyFont="1" applyFill="1" applyBorder="1" applyAlignment="1">
      <alignment horizontal="center" vertical="center"/>
    </xf>
    <xf numFmtId="177" fontId="26" fillId="0" borderId="44" xfId="33" applyNumberFormat="1" applyFont="1" applyFill="1" applyBorder="1" applyAlignment="1">
      <alignment horizontal="right" vertical="center" shrinkToFit="1"/>
    </xf>
    <xf numFmtId="177" fontId="26" fillId="0" borderId="94" xfId="33" applyNumberFormat="1" applyFont="1" applyFill="1" applyBorder="1" applyAlignment="1">
      <alignment horizontal="right" vertical="center" shrinkToFit="1"/>
    </xf>
    <xf numFmtId="0" fontId="32" fillId="28" borderId="19" xfId="34" applyNumberFormat="1" applyFont="1" applyFill="1" applyBorder="1" applyAlignment="1" applyProtection="1">
      <alignment vertical="center"/>
    </xf>
    <xf numFmtId="0" fontId="32" fillId="28" borderId="54" xfId="34" applyNumberFormat="1" applyFont="1" applyFill="1" applyBorder="1" applyAlignment="1" applyProtection="1">
      <alignment horizontal="right" vertical="center"/>
    </xf>
    <xf numFmtId="0" fontId="38" fillId="28" borderId="54" xfId="34" applyFont="1" applyFill="1" applyBorder="1" applyAlignment="1">
      <alignment horizontal="center" vertical="center"/>
    </xf>
    <xf numFmtId="0" fontId="32" fillId="0" borderId="28" xfId="34" applyNumberFormat="1" applyFont="1" applyFill="1" applyBorder="1" applyAlignment="1" applyProtection="1">
      <alignment horizontal="left" vertical="top"/>
    </xf>
    <xf numFmtId="0" fontId="32" fillId="28" borderId="141" xfId="34" applyNumberFormat="1" applyFont="1" applyFill="1" applyBorder="1" applyAlignment="1" applyProtection="1">
      <alignment horizontal="right" vertical="center"/>
    </xf>
    <xf numFmtId="0" fontId="38" fillId="28" borderId="141" xfId="34" applyFont="1" applyFill="1" applyBorder="1" applyAlignment="1">
      <alignment horizontal="center" vertical="center"/>
    </xf>
    <xf numFmtId="0" fontId="32" fillId="28" borderId="58" xfId="34" applyNumberFormat="1" applyFont="1" applyFill="1" applyBorder="1" applyAlignment="1" applyProtection="1">
      <alignment vertical="center"/>
    </xf>
    <xf numFmtId="0" fontId="32" fillId="0" borderId="14" xfId="34" applyNumberFormat="1" applyFont="1" applyFill="1" applyBorder="1" applyAlignment="1" applyProtection="1">
      <alignment horizontal="left" vertical="top"/>
    </xf>
    <xf numFmtId="0" fontId="32" fillId="0" borderId="14" xfId="34" applyNumberFormat="1" applyFont="1" applyFill="1" applyBorder="1" applyAlignment="1" applyProtection="1">
      <alignment horizontal="center" vertical="center"/>
    </xf>
    <xf numFmtId="0" fontId="32" fillId="28" borderId="14" xfId="34" applyNumberFormat="1" applyFont="1" applyFill="1" applyBorder="1" applyAlignment="1" applyProtection="1">
      <alignment vertical="center"/>
    </xf>
    <xf numFmtId="177" fontId="39" fillId="28" borderId="18" xfId="33" applyNumberFormat="1" applyFont="1" applyFill="1" applyBorder="1" applyAlignment="1">
      <alignment horizontal="right" vertical="center" shrinkToFit="1"/>
    </xf>
    <xf numFmtId="177" fontId="39" fillId="28" borderId="98" xfId="33" applyNumberFormat="1" applyFont="1" applyFill="1" applyBorder="1" applyAlignment="1">
      <alignment horizontal="right" vertical="center" shrinkToFit="1"/>
    </xf>
    <xf numFmtId="177" fontId="39" fillId="28" borderId="122" xfId="33" applyNumberFormat="1" applyFont="1" applyFill="1" applyBorder="1" applyAlignment="1">
      <alignment horizontal="right" vertical="center" shrinkToFit="1"/>
    </xf>
    <xf numFmtId="177" fontId="39" fillId="29" borderId="18" xfId="33" applyNumberFormat="1" applyFont="1" applyFill="1" applyBorder="1" applyAlignment="1">
      <alignment horizontal="right" vertical="center" shrinkToFit="1"/>
    </xf>
    <xf numFmtId="177" fontId="39" fillId="29" borderId="98" xfId="33" applyNumberFormat="1" applyFont="1" applyFill="1" applyBorder="1" applyAlignment="1">
      <alignment horizontal="right" vertical="center" shrinkToFit="1"/>
    </xf>
    <xf numFmtId="177" fontId="39" fillId="29" borderId="122" xfId="33" applyNumberFormat="1" applyFont="1" applyFill="1" applyBorder="1" applyAlignment="1">
      <alignment horizontal="right" vertical="center" shrinkToFit="1"/>
    </xf>
    <xf numFmtId="177" fontId="26" fillId="29" borderId="49" xfId="34" applyNumberFormat="1" applyFont="1" applyFill="1" applyBorder="1" applyAlignment="1">
      <alignment horizontal="right" vertical="center" shrinkToFit="1"/>
    </xf>
    <xf numFmtId="0" fontId="32" fillId="26" borderId="72" xfId="34" applyNumberFormat="1" applyFont="1" applyFill="1" applyBorder="1" applyAlignment="1" applyProtection="1">
      <alignment vertical="center"/>
    </xf>
    <xf numFmtId="177" fontId="39" fillId="26" borderId="74" xfId="33" applyNumberFormat="1" applyFont="1" applyFill="1" applyBorder="1" applyAlignment="1">
      <alignment horizontal="right" vertical="center" shrinkToFit="1"/>
    </xf>
    <xf numFmtId="177" fontId="39" fillId="26" borderId="109" xfId="33" applyNumberFormat="1" applyFont="1" applyFill="1" applyBorder="1" applyAlignment="1">
      <alignment horizontal="right" vertical="center" shrinkToFit="1"/>
    </xf>
    <xf numFmtId="177" fontId="39" fillId="26" borderId="116" xfId="33" applyNumberFormat="1" applyFont="1" applyFill="1" applyBorder="1" applyAlignment="1">
      <alignment horizontal="right" vertical="center" shrinkToFit="1"/>
    </xf>
    <xf numFmtId="177" fontId="39" fillId="26" borderId="120" xfId="33" applyNumberFormat="1" applyFont="1" applyFill="1" applyBorder="1" applyAlignment="1">
      <alignment horizontal="right" vertical="center" shrinkToFit="1"/>
    </xf>
    <xf numFmtId="177" fontId="39" fillId="26" borderId="123" xfId="33" applyNumberFormat="1" applyFont="1" applyFill="1" applyBorder="1" applyAlignment="1">
      <alignment horizontal="right" vertical="center" shrinkToFit="1"/>
    </xf>
    <xf numFmtId="177" fontId="39" fillId="26" borderId="129" xfId="33" applyNumberFormat="1" applyFont="1" applyFill="1" applyBorder="1" applyAlignment="1">
      <alignment horizontal="right" vertical="center" shrinkToFit="1"/>
    </xf>
    <xf numFmtId="177" fontId="39" fillId="26" borderId="69" xfId="33" applyNumberFormat="1" applyFont="1" applyFill="1" applyBorder="1" applyAlignment="1">
      <alignment horizontal="right" vertical="center" shrinkToFit="1"/>
    </xf>
    <xf numFmtId="177" fontId="26" fillId="26" borderId="69" xfId="33" applyNumberFormat="1" applyFont="1" applyFill="1" applyBorder="1" applyAlignment="1">
      <alignment horizontal="right" vertical="center" shrinkToFit="1"/>
    </xf>
    <xf numFmtId="0" fontId="41" fillId="0" borderId="0" xfId="0" applyFont="1">
      <alignment vertical="center"/>
    </xf>
    <xf numFmtId="40" fontId="42" fillId="0" borderId="0" xfId="33" applyNumberFormat="1" applyFont="1" applyAlignment="1" applyProtection="1">
      <alignment vertical="center"/>
    </xf>
    <xf numFmtId="0" fontId="32" fillId="0" borderId="0" xfId="34" applyNumberFormat="1" applyFont="1" applyBorder="1" applyAlignment="1" applyProtection="1">
      <alignment vertical="center"/>
    </xf>
    <xf numFmtId="0" fontId="32" fillId="0" borderId="0" xfId="34" applyNumberFormat="1" applyFont="1" applyFill="1" applyBorder="1" applyAlignment="1" applyProtection="1">
      <alignment horizontal="center" vertical="center"/>
    </xf>
    <xf numFmtId="38" fontId="32" fillId="0" borderId="0" xfId="33" applyFont="1" applyBorder="1" applyAlignment="1" applyProtection="1">
      <alignment vertical="center"/>
    </xf>
    <xf numFmtId="0" fontId="38" fillId="0" borderId="0" xfId="34" applyFont="1" applyFill="1" applyBorder="1" applyAlignment="1">
      <alignment vertical="center"/>
    </xf>
    <xf numFmtId="38" fontId="36" fillId="0" borderId="0" xfId="33" applyFont="1" applyFill="1" applyBorder="1" applyAlignment="1">
      <alignment horizontal="right" vertical="center"/>
    </xf>
    <xf numFmtId="38" fontId="26" fillId="0" borderId="0" xfId="33" applyFont="1" applyFill="1" applyBorder="1" applyAlignment="1">
      <alignment horizontal="right" vertical="center"/>
    </xf>
    <xf numFmtId="0" fontId="32" fillId="0" borderId="0" xfId="0" applyNumberFormat="1" applyFont="1" applyFill="1" applyBorder="1" applyAlignment="1" applyProtection="1">
      <alignment vertical="top" wrapText="1"/>
    </xf>
    <xf numFmtId="0" fontId="26" fillId="0" borderId="0" xfId="34" applyFont="1" applyBorder="1" applyAlignment="1">
      <alignment vertical="center" shrinkToFit="1"/>
    </xf>
    <xf numFmtId="38" fontId="26" fillId="0" borderId="0" xfId="33" applyFont="1" applyBorder="1" applyAlignment="1">
      <alignment vertical="center" shrinkToFit="1"/>
    </xf>
    <xf numFmtId="0" fontId="35" fillId="0" borderId="0" xfId="34" applyFont="1" applyBorder="1" applyAlignment="1">
      <alignment vertical="center"/>
    </xf>
    <xf numFmtId="0" fontId="32" fillId="0" borderId="0" xfId="34" applyFont="1" applyBorder="1" applyAlignment="1">
      <alignment vertical="center"/>
    </xf>
    <xf numFmtId="40" fontId="35" fillId="0" borderId="0" xfId="33" applyNumberFormat="1" applyFont="1" applyBorder="1" applyAlignment="1" applyProtection="1">
      <alignment vertical="center"/>
    </xf>
    <xf numFmtId="0" fontId="32" fillId="0" borderId="0" xfId="34" applyNumberFormat="1" applyFont="1" applyBorder="1" applyAlignment="1" applyProtection="1">
      <alignment horizontal="right" vertical="center"/>
    </xf>
    <xf numFmtId="0" fontId="26" fillId="0" borderId="0" xfId="34" applyNumberFormat="1" applyFont="1" applyBorder="1" applyAlignment="1" applyProtection="1">
      <alignment horizontal="right" vertical="top" wrapText="1"/>
    </xf>
    <xf numFmtId="0" fontId="34" fillId="0" borderId="0" xfId="34" applyNumberFormat="1" applyFont="1" applyBorder="1" applyAlignment="1" applyProtection="1">
      <alignment horizontal="right" vertical="center"/>
    </xf>
    <xf numFmtId="0" fontId="35" fillId="0" borderId="0" xfId="34" applyNumberFormat="1" applyFont="1" applyBorder="1" applyAlignment="1" applyProtection="1">
      <alignment horizontal="right" vertical="center"/>
    </xf>
    <xf numFmtId="38" fontId="35" fillId="0" borderId="0" xfId="33" applyFont="1" applyBorder="1" applyAlignment="1" applyProtection="1">
      <alignment horizontal="right" vertical="center"/>
    </xf>
    <xf numFmtId="40" fontId="35" fillId="0" borderId="0" xfId="33" applyNumberFormat="1" applyFont="1" applyBorder="1" applyAlignment="1" applyProtection="1">
      <alignment horizontal="right" vertical="center"/>
    </xf>
    <xf numFmtId="38" fontId="32" fillId="0" borderId="0" xfId="33" applyFont="1" applyBorder="1" applyAlignment="1" applyProtection="1">
      <alignment horizontal="right" vertical="center"/>
    </xf>
    <xf numFmtId="0" fontId="36" fillId="0" borderId="0" xfId="34" applyFont="1" applyFill="1" applyBorder="1" applyAlignment="1">
      <alignment horizontal="right" vertical="center"/>
    </xf>
    <xf numFmtId="0" fontId="26" fillId="0" borderId="0" xfId="34" applyFont="1" applyBorder="1" applyAlignment="1">
      <alignment horizontal="right" vertical="center" wrapText="1"/>
    </xf>
    <xf numFmtId="0" fontId="32" fillId="0" borderId="0" xfId="0" applyFont="1" applyFill="1" applyBorder="1" applyAlignment="1">
      <alignment horizontal="right" vertical="center"/>
    </xf>
    <xf numFmtId="38" fontId="36" fillId="0" borderId="0" xfId="34" applyNumberFormat="1" applyFont="1" applyFill="1" applyBorder="1" applyAlignment="1">
      <alignment vertical="center"/>
    </xf>
    <xf numFmtId="38" fontId="26" fillId="0" borderId="0" xfId="34" applyNumberFormat="1" applyFont="1" applyBorder="1" applyAlignment="1">
      <alignment vertical="center"/>
    </xf>
    <xf numFmtId="0" fontId="32" fillId="0" borderId="0" xfId="34" applyNumberFormat="1" applyFont="1" applyAlignment="1" applyProtection="1">
      <alignment horizontal="center" vertical="center"/>
    </xf>
    <xf numFmtId="176" fontId="36" fillId="0" borderId="0" xfId="34" applyNumberFormat="1" applyFont="1" applyFill="1" applyAlignment="1">
      <alignment vertical="center"/>
    </xf>
    <xf numFmtId="38" fontId="25" fillId="0" borderId="0" xfId="33" applyFont="1" applyAlignment="1">
      <alignment vertical="center" shrinkToFit="1"/>
    </xf>
    <xf numFmtId="38" fontId="26" fillId="0" borderId="0" xfId="33" applyFont="1" applyAlignment="1">
      <alignment vertical="center" shrinkToFit="1"/>
    </xf>
    <xf numFmtId="0" fontId="35" fillId="0" borderId="0" xfId="34" applyFont="1" applyAlignment="1">
      <alignment vertical="center"/>
    </xf>
    <xf numFmtId="0" fontId="37" fillId="0" borderId="0" xfId="34" applyFont="1" applyFill="1" applyBorder="1" applyAlignment="1">
      <alignment horizontal="left" vertical="center"/>
    </xf>
    <xf numFmtId="0" fontId="37" fillId="0" borderId="0" xfId="34" applyFont="1" applyFill="1" applyBorder="1" applyAlignment="1">
      <alignment horizontal="center" vertical="center"/>
    </xf>
    <xf numFmtId="0" fontId="32" fillId="27" borderId="89" xfId="39" applyFont="1" applyFill="1" applyBorder="1" applyAlignment="1">
      <alignment horizontal="center" vertical="center"/>
    </xf>
    <xf numFmtId="0" fontId="36" fillId="0" borderId="0" xfId="34" applyFont="1" applyFill="1" applyBorder="1" applyAlignment="1">
      <alignment horizontal="center" vertical="center"/>
    </xf>
    <xf numFmtId="0" fontId="32" fillId="0" borderId="0" xfId="34" applyFont="1" applyFill="1" applyBorder="1" applyAlignment="1">
      <alignment horizontal="center" vertical="center"/>
    </xf>
    <xf numFmtId="0" fontId="32" fillId="27" borderId="72" xfId="34" applyNumberFormat="1" applyFont="1" applyFill="1" applyBorder="1" applyAlignment="1" applyProtection="1">
      <alignment horizontal="center" vertical="center"/>
    </xf>
    <xf numFmtId="38" fontId="32" fillId="27" borderId="72" xfId="33" applyFont="1" applyFill="1" applyBorder="1" applyAlignment="1" applyProtection="1">
      <alignment horizontal="center" vertical="center"/>
    </xf>
    <xf numFmtId="40" fontId="32" fillId="27" borderId="72" xfId="33" applyNumberFormat="1" applyFont="1" applyFill="1" applyBorder="1" applyAlignment="1" applyProtection="1">
      <alignment horizontal="center" vertical="center"/>
    </xf>
    <xf numFmtId="0" fontId="25" fillId="0" borderId="72" xfId="34" applyFont="1" applyBorder="1" applyAlignment="1">
      <alignment horizontal="center" vertical="center"/>
    </xf>
    <xf numFmtId="38" fontId="32" fillId="27" borderId="74" xfId="33" applyFont="1" applyFill="1" applyBorder="1" applyAlignment="1" applyProtection="1">
      <alignment horizontal="center" vertical="center"/>
    </xf>
    <xf numFmtId="38" fontId="32" fillId="27" borderId="55" xfId="33" applyFont="1" applyFill="1" applyBorder="1" applyAlignment="1" applyProtection="1">
      <alignment horizontal="center" vertical="center"/>
    </xf>
    <xf numFmtId="0" fontId="32" fillId="27" borderId="85" xfId="39" applyFont="1" applyFill="1" applyBorder="1" applyAlignment="1">
      <alignment horizontal="center" vertical="center"/>
    </xf>
    <xf numFmtId="38" fontId="32" fillId="0" borderId="0" xfId="33" applyFont="1" applyFill="1" applyBorder="1" applyAlignment="1">
      <alignment vertical="center" shrinkToFit="1"/>
    </xf>
    <xf numFmtId="0" fontId="32" fillId="0" borderId="102" xfId="34" applyNumberFormat="1" applyFont="1" applyFill="1" applyBorder="1" applyAlignment="1" applyProtection="1">
      <alignment horizontal="center" vertical="center"/>
    </xf>
    <xf numFmtId="0" fontId="32" fillId="25" borderId="82" xfId="34" applyNumberFormat="1" applyFont="1" applyFill="1" applyBorder="1" applyAlignment="1" applyProtection="1">
      <alignment vertical="center"/>
    </xf>
    <xf numFmtId="0" fontId="32" fillId="0" borderId="19" xfId="34" applyNumberFormat="1" applyFont="1" applyFill="1" applyBorder="1" applyAlignment="1" applyProtection="1">
      <alignment horizontal="center" vertical="center"/>
    </xf>
    <xf numFmtId="0" fontId="32" fillId="0" borderId="11" xfId="34" applyNumberFormat="1" applyFont="1" applyFill="1" applyBorder="1" applyAlignment="1" applyProtection="1">
      <alignment horizontal="left" vertical="center"/>
    </xf>
    <xf numFmtId="0" fontId="32" fillId="0" borderId="43" xfId="0" applyNumberFormat="1" applyFont="1" applyFill="1" applyBorder="1" applyAlignment="1" applyProtection="1">
      <alignment vertical="center"/>
    </xf>
    <xf numFmtId="38" fontId="32" fillId="0" borderId="0" xfId="33" applyFont="1" applyFill="1" applyBorder="1" applyAlignment="1" applyProtection="1">
      <alignment horizontal="center" vertical="center"/>
    </xf>
    <xf numFmtId="0" fontId="32" fillId="0" borderId="103" xfId="34" applyNumberFormat="1" applyFont="1" applyFill="1" applyBorder="1" applyAlignment="1" applyProtection="1">
      <alignment horizontal="center" vertical="center"/>
    </xf>
    <xf numFmtId="0" fontId="32" fillId="25" borderId="135" xfId="34" applyNumberFormat="1" applyFont="1" applyFill="1" applyBorder="1" applyAlignment="1" applyProtection="1">
      <alignment horizontal="center" vertical="center"/>
    </xf>
    <xf numFmtId="0" fontId="32" fillId="0" borderId="102" xfId="34" applyNumberFormat="1" applyFont="1" applyBorder="1" applyAlignment="1" applyProtection="1">
      <alignment horizontal="center" vertical="center"/>
    </xf>
    <xf numFmtId="0" fontId="32" fillId="0" borderId="14" xfId="34" applyNumberFormat="1" applyFont="1" applyFill="1" applyBorder="1" applyAlignment="1" applyProtection="1">
      <alignment vertical="center"/>
    </xf>
    <xf numFmtId="0" fontId="32" fillId="0" borderId="46" xfId="34" applyNumberFormat="1" applyFont="1" applyFill="1" applyBorder="1" applyAlignment="1" applyProtection="1">
      <alignment horizontal="center" vertical="center"/>
    </xf>
    <xf numFmtId="38" fontId="32" fillId="0" borderId="46" xfId="33" applyFont="1" applyFill="1" applyBorder="1" applyAlignment="1" applyProtection="1">
      <alignment horizontal="center" vertical="center"/>
    </xf>
    <xf numFmtId="40" fontId="32" fillId="0" borderId="46" xfId="33" applyNumberFormat="1" applyFont="1" applyFill="1" applyBorder="1" applyAlignment="1" applyProtection="1">
      <alignment horizontal="center" vertical="center"/>
    </xf>
    <xf numFmtId="0" fontId="32" fillId="0" borderId="46" xfId="34" applyFont="1" applyFill="1" applyBorder="1" applyAlignment="1">
      <alignment horizontal="center" vertical="center"/>
    </xf>
    <xf numFmtId="38" fontId="32" fillId="0" borderId="46" xfId="33" applyFont="1" applyFill="1" applyBorder="1" applyAlignment="1" applyProtection="1">
      <alignment vertical="center"/>
    </xf>
    <xf numFmtId="38" fontId="43" fillId="0" borderId="23" xfId="33" applyFont="1" applyFill="1" applyBorder="1" applyAlignment="1">
      <alignment horizontal="right" vertical="center"/>
    </xf>
    <xf numFmtId="38" fontId="26" fillId="0" borderId="0" xfId="33" applyFont="1" applyFill="1" applyBorder="1" applyAlignment="1">
      <alignment horizontal="right" vertical="center" shrinkToFit="1"/>
    </xf>
    <xf numFmtId="38" fontId="35" fillId="0" borderId="0" xfId="33" applyFont="1" applyFill="1" applyBorder="1" applyAlignment="1">
      <alignment vertical="center" shrinkToFit="1"/>
    </xf>
    <xf numFmtId="0" fontId="32" fillId="0" borderId="14" xfId="34" applyNumberFormat="1" applyFont="1" applyBorder="1" applyAlignment="1" applyProtection="1">
      <alignment horizontal="center" vertical="center"/>
    </xf>
    <xf numFmtId="38" fontId="32" fillId="0" borderId="14" xfId="33" applyFont="1" applyFill="1" applyBorder="1" applyAlignment="1" applyProtection="1">
      <alignment horizontal="center" vertical="center"/>
    </xf>
    <xf numFmtId="40" fontId="32" fillId="0" borderId="14" xfId="33" applyNumberFormat="1" applyFont="1" applyFill="1" applyBorder="1" applyAlignment="1" applyProtection="1">
      <alignment horizontal="center" vertical="center"/>
    </xf>
    <xf numFmtId="0" fontId="32" fillId="0" borderId="14" xfId="34" applyFont="1" applyFill="1" applyBorder="1" applyAlignment="1">
      <alignment horizontal="center" vertical="center"/>
    </xf>
    <xf numFmtId="0" fontId="32" fillId="0" borderId="11" xfId="34" applyNumberFormat="1" applyFont="1" applyFill="1" applyBorder="1" applyAlignment="1" applyProtection="1">
      <alignment vertical="center"/>
    </xf>
    <xf numFmtId="0" fontId="32" fillId="0" borderId="31" xfId="34" applyNumberFormat="1" applyFont="1" applyFill="1" applyBorder="1" applyAlignment="1" applyProtection="1">
      <alignment horizontal="center" vertical="center"/>
    </xf>
    <xf numFmtId="38" fontId="32" fillId="0" borderId="31" xfId="33" applyFont="1" applyFill="1" applyBorder="1" applyAlignment="1" applyProtection="1">
      <alignment horizontal="center" vertical="center"/>
    </xf>
    <xf numFmtId="40" fontId="32" fillId="0" borderId="31" xfId="33" applyNumberFormat="1" applyFont="1" applyFill="1" applyBorder="1" applyAlignment="1" applyProtection="1">
      <alignment horizontal="center" vertical="center"/>
    </xf>
    <xf numFmtId="0" fontId="32" fillId="0" borderId="31" xfId="34" applyFont="1" applyFill="1" applyBorder="1" applyAlignment="1">
      <alignment horizontal="center" vertical="center"/>
    </xf>
    <xf numFmtId="38" fontId="32" fillId="0" borderId="31" xfId="33" applyFont="1" applyFill="1" applyBorder="1" applyAlignment="1" applyProtection="1">
      <alignment vertical="center"/>
    </xf>
    <xf numFmtId="0" fontId="32" fillId="0" borderId="28" xfId="34" applyNumberFormat="1" applyFont="1" applyFill="1" applyBorder="1" applyAlignment="1" applyProtection="1">
      <alignment horizontal="left" vertical="center"/>
    </xf>
    <xf numFmtId="0" fontId="32" fillId="0" borderId="42" xfId="34" applyNumberFormat="1" applyFont="1" applyFill="1" applyBorder="1" applyAlignment="1" applyProtection="1">
      <alignment horizontal="left" vertical="center"/>
    </xf>
    <xf numFmtId="40" fontId="26" fillId="0" borderId="0" xfId="33" applyNumberFormat="1" applyFont="1" applyFill="1" applyBorder="1" applyAlignment="1">
      <alignment horizontal="right" vertical="center"/>
    </xf>
    <xf numFmtId="0" fontId="32" fillId="0" borderId="61" xfId="34" applyNumberFormat="1" applyFont="1" applyBorder="1" applyAlignment="1" applyProtection="1">
      <alignment horizontal="center" vertical="center"/>
    </xf>
    <xf numFmtId="0" fontId="32" fillId="0" borderId="20" xfId="34" applyNumberFormat="1" applyFont="1" applyFill="1" applyBorder="1" applyAlignment="1" applyProtection="1">
      <alignment horizontal="left" vertical="center"/>
    </xf>
    <xf numFmtId="0" fontId="32" fillId="0" borderId="11" xfId="34" applyNumberFormat="1" applyFont="1" applyFill="1" applyBorder="1" applyAlignment="1" applyProtection="1">
      <alignment horizontal="center" vertical="center"/>
    </xf>
    <xf numFmtId="38" fontId="32" fillId="0" borderId="11" xfId="33" applyFont="1" applyFill="1" applyBorder="1" applyAlignment="1" applyProtection="1">
      <alignment horizontal="center" vertical="center"/>
    </xf>
    <xf numFmtId="40" fontId="32" fillId="0" borderId="11" xfId="33" applyNumberFormat="1" applyFont="1" applyFill="1" applyBorder="1" applyAlignment="1" applyProtection="1">
      <alignment horizontal="center" vertical="center"/>
    </xf>
    <xf numFmtId="0" fontId="32" fillId="0" borderId="11" xfId="34" applyFont="1" applyFill="1" applyBorder="1" applyAlignment="1">
      <alignment horizontal="center" vertical="center"/>
    </xf>
    <xf numFmtId="0" fontId="32" fillId="0" borderId="103" xfId="34" applyFont="1" applyFill="1" applyBorder="1" applyAlignment="1">
      <alignment horizontal="center" vertical="center"/>
    </xf>
    <xf numFmtId="0" fontId="32" fillId="0" borderId="19" xfId="34" applyNumberFormat="1" applyFont="1" applyFill="1" applyBorder="1" applyAlignment="1" applyProtection="1">
      <alignment vertical="top"/>
    </xf>
    <xf numFmtId="0" fontId="32" fillId="0" borderId="43" xfId="34" applyNumberFormat="1" applyFont="1" applyFill="1" applyBorder="1" applyAlignment="1" applyProtection="1">
      <alignment vertical="top"/>
    </xf>
    <xf numFmtId="0" fontId="32" fillId="0" borderId="14" xfId="34" applyNumberFormat="1" applyFont="1" applyFill="1" applyBorder="1" applyAlignment="1" applyProtection="1">
      <alignment horizontal="left" vertical="center"/>
    </xf>
    <xf numFmtId="0" fontId="32" fillId="0" borderId="20" xfId="34" applyNumberFormat="1" applyFont="1" applyFill="1" applyBorder="1" applyAlignment="1" applyProtection="1">
      <alignment vertical="center"/>
    </xf>
    <xf numFmtId="0" fontId="32" fillId="0" borderId="102" xfId="34" applyFont="1" applyFill="1" applyBorder="1" applyAlignment="1">
      <alignment horizontal="center" vertical="center"/>
    </xf>
    <xf numFmtId="0" fontId="32" fillId="0" borderId="42" xfId="34" applyNumberFormat="1" applyFont="1" applyBorder="1" applyAlignment="1" applyProtection="1">
      <alignment vertical="center"/>
    </xf>
    <xf numFmtId="38" fontId="32" fillId="0" borderId="28" xfId="33" applyFont="1" applyBorder="1" applyAlignment="1" applyProtection="1">
      <alignment vertical="center"/>
    </xf>
    <xf numFmtId="0" fontId="32" fillId="0" borderId="10" xfId="34" applyNumberFormat="1" applyFont="1" applyFill="1" applyBorder="1" applyAlignment="1" applyProtection="1">
      <alignment horizontal="left" vertical="center"/>
    </xf>
    <xf numFmtId="0" fontId="32" fillId="0" borderId="0" xfId="34" applyNumberFormat="1" applyFont="1" applyFill="1" applyBorder="1" applyAlignment="1" applyProtection="1">
      <alignment horizontal="left" vertical="center"/>
    </xf>
    <xf numFmtId="0" fontId="32" fillId="0" borderId="28" xfId="34" applyNumberFormat="1" applyFont="1" applyFill="1" applyBorder="1" applyAlignment="1" applyProtection="1">
      <alignment vertical="center"/>
    </xf>
    <xf numFmtId="0" fontId="32" fillId="0" borderId="0" xfId="34" applyNumberFormat="1" applyFont="1" applyBorder="1" applyAlignment="1" applyProtection="1">
      <alignment horizontal="center" vertical="center"/>
    </xf>
    <xf numFmtId="176" fontId="26" fillId="0" borderId="0" xfId="34" applyNumberFormat="1" applyFont="1" applyBorder="1" applyAlignment="1">
      <alignment horizontal="right" vertical="center" wrapText="1"/>
    </xf>
    <xf numFmtId="176" fontId="26" fillId="0" borderId="0" xfId="34" applyNumberFormat="1" applyFont="1" applyBorder="1" applyAlignment="1">
      <alignment vertical="center"/>
    </xf>
    <xf numFmtId="0" fontId="25" fillId="0" borderId="0" xfId="0" applyFont="1">
      <alignment vertical="center"/>
    </xf>
    <xf numFmtId="178" fontId="38" fillId="26" borderId="72" xfId="34" applyNumberFormat="1" applyFont="1" applyFill="1" applyBorder="1" applyAlignment="1">
      <alignment vertical="center"/>
    </xf>
    <xf numFmtId="179" fontId="32" fillId="28" borderId="43" xfId="34" applyNumberFormat="1" applyFont="1" applyFill="1" applyBorder="1" applyAlignment="1" applyProtection="1">
      <alignment horizontal="right" vertical="center"/>
    </xf>
    <xf numFmtId="179" fontId="32" fillId="28" borderId="19" xfId="34" applyNumberFormat="1" applyFont="1" applyFill="1" applyBorder="1" applyAlignment="1" applyProtection="1">
      <alignment horizontal="right" vertical="center"/>
    </xf>
    <xf numFmtId="179" fontId="32" fillId="28" borderId="21" xfId="34" applyNumberFormat="1" applyFont="1" applyFill="1" applyBorder="1" applyAlignment="1" applyProtection="1">
      <alignment horizontal="right" vertical="center"/>
    </xf>
    <xf numFmtId="179" fontId="32" fillId="28" borderId="42" xfId="34" applyNumberFormat="1" applyFont="1" applyFill="1" applyBorder="1" applyAlignment="1" applyProtection="1">
      <alignment horizontal="right" vertical="center"/>
    </xf>
    <xf numFmtId="179" fontId="32" fillId="28" borderId="20" xfId="34" applyNumberFormat="1" applyFont="1" applyFill="1" applyBorder="1" applyAlignment="1" applyProtection="1">
      <alignment horizontal="right" vertical="center"/>
    </xf>
    <xf numFmtId="179" fontId="32" fillId="28" borderId="36" xfId="34" applyNumberFormat="1" applyFont="1" applyFill="1" applyBorder="1" applyAlignment="1" applyProtection="1">
      <alignment horizontal="right" vertical="center"/>
    </xf>
    <xf numFmtId="179" fontId="32" fillId="28" borderId="24" xfId="34" applyNumberFormat="1" applyFont="1" applyFill="1" applyBorder="1" applyAlignment="1" applyProtection="1">
      <alignment horizontal="right" vertical="center"/>
    </xf>
    <xf numFmtId="177" fontId="40" fillId="26" borderId="142" xfId="33" applyNumberFormat="1" applyFont="1" applyFill="1" applyBorder="1" applyAlignment="1">
      <alignment horizontal="right" vertical="center" shrinkToFit="1"/>
    </xf>
    <xf numFmtId="177" fontId="40" fillId="26" borderId="143" xfId="33" applyNumberFormat="1" applyFont="1" applyFill="1" applyBorder="1" applyAlignment="1">
      <alignment horizontal="right" vertical="center" shrinkToFit="1"/>
    </xf>
    <xf numFmtId="177" fontId="40" fillId="26" borderId="144" xfId="33" applyNumberFormat="1" applyFont="1" applyFill="1" applyBorder="1" applyAlignment="1">
      <alignment horizontal="right" vertical="center" shrinkToFit="1"/>
    </xf>
    <xf numFmtId="177" fontId="36" fillId="26" borderId="105" xfId="33" applyNumberFormat="1" applyFont="1" applyFill="1" applyBorder="1" applyAlignment="1">
      <alignment horizontal="right" vertical="center" shrinkToFit="1"/>
    </xf>
    <xf numFmtId="0" fontId="0" fillId="0" borderId="140" xfId="0" applyBorder="1">
      <alignment vertical="center"/>
    </xf>
    <xf numFmtId="0" fontId="0" fillId="0" borderId="20" xfId="0" applyBorder="1">
      <alignment vertical="center"/>
    </xf>
    <xf numFmtId="0" fontId="0" fillId="35" borderId="145" xfId="0" applyFill="1" applyBorder="1">
      <alignment vertical="center"/>
    </xf>
    <xf numFmtId="0" fontId="0" fillId="0" borderId="35" xfId="0" applyBorder="1">
      <alignment vertical="center"/>
    </xf>
    <xf numFmtId="0" fontId="0" fillId="0" borderId="146" xfId="0" applyBorder="1">
      <alignment vertical="center"/>
    </xf>
    <xf numFmtId="0" fontId="0" fillId="0" borderId="147" xfId="0" applyBorder="1">
      <alignment vertical="center"/>
    </xf>
    <xf numFmtId="0" fontId="0" fillId="0" borderId="148" xfId="0" applyBorder="1">
      <alignment vertical="center"/>
    </xf>
    <xf numFmtId="0" fontId="0" fillId="0" borderId="149" xfId="0" applyBorder="1">
      <alignment vertical="center"/>
    </xf>
    <xf numFmtId="0" fontId="0" fillId="0" borderId="139" xfId="0" applyBorder="1">
      <alignment vertical="center"/>
    </xf>
    <xf numFmtId="0" fontId="0" fillId="0" borderId="21" xfId="0" applyBorder="1">
      <alignment vertical="center"/>
    </xf>
    <xf numFmtId="0" fontId="0" fillId="0" borderId="150" xfId="0" applyBorder="1">
      <alignment vertical="center"/>
    </xf>
    <xf numFmtId="0" fontId="0" fillId="0" borderId="36" xfId="0" applyBorder="1">
      <alignment vertical="center"/>
    </xf>
    <xf numFmtId="0" fontId="45" fillId="34" borderId="44" xfId="0" applyFont="1" applyFill="1" applyBorder="1">
      <alignment vertical="center"/>
    </xf>
    <xf numFmtId="3" fontId="45" fillId="34" borderId="141" xfId="0" applyNumberFormat="1" applyFont="1" applyFill="1" applyBorder="1">
      <alignment vertical="center"/>
    </xf>
    <xf numFmtId="3" fontId="45" fillId="34" borderId="42" xfId="0" applyNumberFormat="1" applyFont="1" applyFill="1" applyBorder="1">
      <alignment vertical="center"/>
    </xf>
    <xf numFmtId="3" fontId="45" fillId="34" borderId="151" xfId="0" applyNumberFormat="1" applyFont="1" applyFill="1" applyBorder="1">
      <alignment vertical="center"/>
    </xf>
    <xf numFmtId="3" fontId="45" fillId="34" borderId="44" xfId="0" applyNumberFormat="1" applyFont="1" applyFill="1" applyBorder="1">
      <alignment vertical="center"/>
    </xf>
    <xf numFmtId="0" fontId="45" fillId="36" borderId="44" xfId="0" applyFont="1" applyFill="1" applyBorder="1">
      <alignment vertical="center"/>
    </xf>
    <xf numFmtId="3" fontId="45" fillId="36" borderId="141" xfId="0" applyNumberFormat="1" applyFont="1" applyFill="1" applyBorder="1">
      <alignment vertical="center"/>
    </xf>
    <xf numFmtId="0" fontId="0" fillId="0" borderId="49" xfId="0" applyFont="1" applyFill="1" applyBorder="1">
      <alignment vertical="center"/>
    </xf>
    <xf numFmtId="3" fontId="0" fillId="0" borderId="54" xfId="0" applyNumberFormat="1" applyFont="1" applyFill="1" applyBorder="1">
      <alignment vertical="center"/>
    </xf>
    <xf numFmtId="3" fontId="0" fillId="0" borderId="19" xfId="0" applyNumberFormat="1" applyFont="1" applyFill="1" applyBorder="1">
      <alignment vertical="center"/>
    </xf>
    <xf numFmtId="3" fontId="0" fillId="0" borderId="152" xfId="0" applyNumberFormat="1" applyFont="1" applyFill="1" applyBorder="1">
      <alignment vertical="center"/>
    </xf>
    <xf numFmtId="3" fontId="0" fillId="0" borderId="49" xfId="0" applyNumberFormat="1" applyFont="1" applyFill="1" applyBorder="1">
      <alignment vertical="center"/>
    </xf>
    <xf numFmtId="0" fontId="48" fillId="0" borderId="49" xfId="0" applyFont="1" applyFill="1" applyBorder="1">
      <alignment vertical="center"/>
    </xf>
    <xf numFmtId="3" fontId="48" fillId="0" borderId="54" xfId="0" applyNumberFormat="1" applyFont="1" applyFill="1" applyBorder="1">
      <alignment vertical="center"/>
    </xf>
    <xf numFmtId="3" fontId="48" fillId="0" borderId="19" xfId="0" applyNumberFormat="1" applyFont="1" applyFill="1" applyBorder="1">
      <alignment vertical="center"/>
    </xf>
    <xf numFmtId="3" fontId="48" fillId="0" borderId="153" xfId="0" applyNumberFormat="1" applyFont="1" applyFill="1" applyBorder="1">
      <alignment vertical="center"/>
    </xf>
    <xf numFmtId="3" fontId="48" fillId="0" borderId="49" xfId="0" applyNumberFormat="1" applyFont="1" applyFill="1" applyBorder="1">
      <alignment vertical="center"/>
    </xf>
    <xf numFmtId="0" fontId="48" fillId="0" borderId="0" xfId="0" applyFont="1">
      <alignment vertical="center"/>
    </xf>
    <xf numFmtId="3" fontId="0" fillId="0" borderId="153" xfId="0" applyNumberFormat="1" applyFont="1" applyFill="1" applyBorder="1">
      <alignment vertical="center"/>
    </xf>
    <xf numFmtId="0" fontId="0" fillId="0" borderId="155" xfId="0" applyBorder="1">
      <alignment vertical="center"/>
    </xf>
    <xf numFmtId="0" fontId="0" fillId="0" borderId="156" xfId="0" applyBorder="1">
      <alignment vertical="center"/>
    </xf>
    <xf numFmtId="0" fontId="0" fillId="0" borderId="157" xfId="0" applyBorder="1">
      <alignment vertical="center"/>
    </xf>
    <xf numFmtId="0" fontId="0" fillId="0" borderId="158" xfId="0" applyBorder="1">
      <alignment vertical="center"/>
    </xf>
    <xf numFmtId="0" fontId="0" fillId="0" borderId="159" xfId="0" applyBorder="1">
      <alignment vertical="center"/>
    </xf>
    <xf numFmtId="0" fontId="0" fillId="0" borderId="0" xfId="0" applyBorder="1">
      <alignment vertical="center"/>
    </xf>
    <xf numFmtId="3" fontId="45" fillId="34" borderId="160" xfId="0" applyNumberFormat="1" applyFont="1" applyFill="1" applyBorder="1">
      <alignment vertical="center"/>
    </xf>
    <xf numFmtId="0" fontId="0" fillId="0" borderId="44" xfId="0" applyFont="1" applyFill="1" applyBorder="1">
      <alignment vertical="center"/>
    </xf>
    <xf numFmtId="0" fontId="0" fillId="0" borderId="11" xfId="0" applyFont="1" applyFill="1" applyBorder="1">
      <alignment vertical="center"/>
    </xf>
    <xf numFmtId="3" fontId="48" fillId="0" borderId="141" xfId="0" applyNumberFormat="1" applyFont="1" applyFill="1" applyBorder="1">
      <alignment vertical="center"/>
    </xf>
    <xf numFmtId="3" fontId="48" fillId="0" borderId="42" xfId="0" applyNumberFormat="1" applyFont="1" applyFill="1" applyBorder="1">
      <alignment vertical="center"/>
    </xf>
    <xf numFmtId="3" fontId="48" fillId="0" borderId="160" xfId="0" applyNumberFormat="1" applyFont="1" applyFill="1" applyBorder="1">
      <alignment vertical="center"/>
    </xf>
    <xf numFmtId="3" fontId="48" fillId="0" borderId="44" xfId="0" applyNumberFormat="1" applyFont="1" applyFill="1" applyBorder="1">
      <alignment vertical="center"/>
    </xf>
    <xf numFmtId="0" fontId="0" fillId="0" borderId="28" xfId="0" applyFont="1" applyFill="1" applyBorder="1">
      <alignment vertical="center"/>
    </xf>
    <xf numFmtId="0" fontId="45" fillId="0" borderId="0" xfId="0" applyFont="1" applyAlignment="1">
      <alignment vertical="center" textRotation="255"/>
    </xf>
    <xf numFmtId="0" fontId="0" fillId="0" borderId="152" xfId="0" applyBorder="1">
      <alignment vertical="center"/>
    </xf>
    <xf numFmtId="0" fontId="0" fillId="0" borderId="14" xfId="0" applyBorder="1">
      <alignment vertical="center"/>
    </xf>
    <xf numFmtId="0" fontId="45" fillId="0" borderId="0" xfId="0" applyFont="1" applyFill="1">
      <alignment vertical="center"/>
    </xf>
    <xf numFmtId="0" fontId="49" fillId="0" borderId="0" xfId="0" applyFont="1" applyFill="1">
      <alignment vertical="center"/>
    </xf>
    <xf numFmtId="180" fontId="0" fillId="0" borderId="0" xfId="0" applyNumberFormat="1">
      <alignment vertical="center"/>
    </xf>
    <xf numFmtId="0" fontId="45" fillId="0" borderId="0" xfId="0" applyFont="1" applyFill="1" applyAlignment="1">
      <alignment vertical="center"/>
    </xf>
    <xf numFmtId="177" fontId="0" fillId="0" borderId="0" xfId="0" applyNumberFormat="1">
      <alignment vertical="center"/>
    </xf>
    <xf numFmtId="178" fontId="0" fillId="0" borderId="0" xfId="0" applyNumberFormat="1">
      <alignment vertical="center"/>
    </xf>
    <xf numFmtId="3" fontId="0" fillId="0" borderId="0" xfId="0" applyNumberFormat="1">
      <alignment vertical="center"/>
    </xf>
    <xf numFmtId="3" fontId="50" fillId="0" borderId="0" xfId="0" applyNumberFormat="1" applyFont="1">
      <alignment vertical="center"/>
    </xf>
    <xf numFmtId="177" fontId="0" fillId="37" borderId="0" xfId="0" applyNumberFormat="1" applyFill="1">
      <alignment vertical="center"/>
    </xf>
    <xf numFmtId="0" fontId="0" fillId="37" borderId="0" xfId="0" applyFill="1" applyAlignment="1">
      <alignment horizontal="center" vertical="center"/>
    </xf>
    <xf numFmtId="177" fontId="45" fillId="37" borderId="0" xfId="0" applyNumberFormat="1" applyFont="1" applyFill="1">
      <alignment vertical="center"/>
    </xf>
    <xf numFmtId="177" fontId="0" fillId="38" borderId="0" xfId="0" applyNumberFormat="1" applyFill="1">
      <alignment vertical="center"/>
    </xf>
    <xf numFmtId="177" fontId="45" fillId="38" borderId="0" xfId="0" applyNumberFormat="1" applyFont="1" applyFill="1">
      <alignment vertical="center"/>
    </xf>
    <xf numFmtId="0" fontId="0" fillId="0" borderId="0" xfId="0" applyFill="1" applyAlignment="1">
      <alignment horizontal="center" vertical="center" textRotation="255"/>
    </xf>
    <xf numFmtId="0" fontId="0" fillId="0" borderId="0" xfId="0" applyFill="1" applyAlignment="1">
      <alignment horizontal="center" vertical="center"/>
    </xf>
    <xf numFmtId="177" fontId="0" fillId="0" borderId="0" xfId="0" applyNumberFormat="1" applyFill="1">
      <alignment vertical="center"/>
    </xf>
    <xf numFmtId="177" fontId="45" fillId="0" borderId="0" xfId="0" applyNumberFormat="1" applyFont="1" applyFill="1">
      <alignment vertical="center"/>
    </xf>
    <xf numFmtId="0" fontId="0" fillId="0" borderId="0" xfId="0" applyAlignment="1">
      <alignment horizontal="center" vertical="center"/>
    </xf>
    <xf numFmtId="0" fontId="0" fillId="0" borderId="0" xfId="0" applyFill="1">
      <alignment vertical="center"/>
    </xf>
    <xf numFmtId="0" fontId="45" fillId="0" borderId="0" xfId="0" applyFont="1">
      <alignment vertical="center"/>
    </xf>
    <xf numFmtId="0" fontId="45" fillId="0" borderId="162" xfId="0" applyFont="1" applyFill="1" applyBorder="1">
      <alignment vertical="center"/>
    </xf>
    <xf numFmtId="0" fontId="49" fillId="0" borderId="162" xfId="0" applyFont="1" applyFill="1" applyBorder="1">
      <alignment vertical="center"/>
    </xf>
    <xf numFmtId="180" fontId="0" fillId="0" borderId="162" xfId="0" applyNumberFormat="1" applyBorder="1">
      <alignment vertical="center"/>
    </xf>
    <xf numFmtId="0" fontId="45" fillId="0" borderId="0" xfId="0" applyFont="1" applyFill="1" applyBorder="1" applyAlignment="1">
      <alignment vertical="center"/>
    </xf>
    <xf numFmtId="180" fontId="0" fillId="0" borderId="0" xfId="0" applyNumberFormat="1" applyBorder="1">
      <alignment vertical="center"/>
    </xf>
    <xf numFmtId="177" fontId="0" fillId="0" borderId="0" xfId="0" applyNumberFormat="1" applyBorder="1">
      <alignment vertical="center"/>
    </xf>
    <xf numFmtId="177" fontId="0" fillId="0" borderId="165" xfId="0" applyNumberFormat="1" applyBorder="1">
      <alignment vertical="center"/>
    </xf>
    <xf numFmtId="178" fontId="0" fillId="0" borderId="0" xfId="0" applyNumberFormat="1" applyBorder="1">
      <alignment vertical="center"/>
    </xf>
    <xf numFmtId="178" fontId="0" fillId="0" borderId="165" xfId="0" applyNumberFormat="1" applyBorder="1">
      <alignment vertical="center"/>
    </xf>
    <xf numFmtId="3" fontId="0" fillId="0" borderId="0" xfId="0" applyNumberFormat="1" applyBorder="1">
      <alignment vertical="center"/>
    </xf>
    <xf numFmtId="3" fontId="0" fillId="0" borderId="165" xfId="0" applyNumberFormat="1" applyBorder="1">
      <alignment vertical="center"/>
    </xf>
    <xf numFmtId="3" fontId="50" fillId="0" borderId="0" xfId="0" applyNumberFormat="1" applyFont="1" applyBorder="1">
      <alignment vertical="center"/>
    </xf>
    <xf numFmtId="3" fontId="50" fillId="0" borderId="165" xfId="0" applyNumberFormat="1" applyFont="1" applyBorder="1">
      <alignment vertical="center"/>
    </xf>
    <xf numFmtId="177" fontId="0" fillId="37" borderId="0" xfId="0" applyNumberFormat="1" applyFill="1" applyBorder="1">
      <alignment vertical="center"/>
    </xf>
    <xf numFmtId="177" fontId="47" fillId="37" borderId="165" xfId="0" applyNumberFormat="1" applyFont="1" applyFill="1" applyBorder="1">
      <alignment vertical="center"/>
    </xf>
    <xf numFmtId="177" fontId="0" fillId="38" borderId="167" xfId="0" applyNumberFormat="1" applyFill="1" applyBorder="1">
      <alignment vertical="center"/>
    </xf>
    <xf numFmtId="177" fontId="45" fillId="38" borderId="168" xfId="0" applyNumberFormat="1" applyFont="1" applyFill="1" applyBorder="1">
      <alignment vertical="center"/>
    </xf>
    <xf numFmtId="56" fontId="0" fillId="0" borderId="0" xfId="0" applyNumberFormat="1" applyAlignment="1">
      <alignment horizontal="center" vertical="center"/>
    </xf>
    <xf numFmtId="0" fontId="32" fillId="28" borderId="61" xfId="34" applyNumberFormat="1" applyFont="1" applyFill="1" applyBorder="1" applyAlignment="1" applyProtection="1">
      <alignment vertical="center" shrinkToFit="1"/>
    </xf>
    <xf numFmtId="3" fontId="26" fillId="0" borderId="0" xfId="35" applyNumberFormat="1" applyFont="1" applyFill="1" applyBorder="1" applyAlignment="1">
      <alignment horizontal="center" vertical="center"/>
    </xf>
    <xf numFmtId="0" fontId="25" fillId="0" borderId="0" xfId="35" applyFont="1" applyBorder="1" applyAlignment="1">
      <alignment vertical="center"/>
    </xf>
    <xf numFmtId="179" fontId="32" fillId="28" borderId="47" xfId="34" applyNumberFormat="1" applyFont="1" applyFill="1" applyBorder="1" applyAlignment="1" applyProtection="1">
      <alignment horizontal="right" vertical="center"/>
    </xf>
    <xf numFmtId="179" fontId="32" fillId="28" borderId="141" xfId="34" applyNumberFormat="1" applyFont="1" applyFill="1" applyBorder="1" applyAlignment="1" applyProtection="1">
      <alignment horizontal="right" vertical="center"/>
    </xf>
    <xf numFmtId="179" fontId="32" fillId="28" borderId="140" xfId="34" applyNumberFormat="1" applyFont="1" applyFill="1" applyBorder="1" applyAlignment="1" applyProtection="1">
      <alignment horizontal="right" vertical="center"/>
    </xf>
    <xf numFmtId="179" fontId="32" fillId="28" borderId="139" xfId="34" applyNumberFormat="1" applyFont="1" applyFill="1" applyBorder="1" applyAlignment="1" applyProtection="1">
      <alignment horizontal="right" vertical="center"/>
    </xf>
    <xf numFmtId="0" fontId="32" fillId="0" borderId="20" xfId="34" applyNumberFormat="1" applyFont="1" applyFill="1" applyBorder="1" applyAlignment="1" applyProtection="1">
      <alignment horizontal="center" vertical="center"/>
    </xf>
    <xf numFmtId="0" fontId="32" fillId="0" borderId="130" xfId="34" applyNumberFormat="1" applyFont="1" applyFill="1" applyBorder="1" applyAlignment="1" applyProtection="1">
      <alignment horizontal="left" vertical="center"/>
    </xf>
    <xf numFmtId="0" fontId="32" fillId="0" borderId="169" xfId="34" applyNumberFormat="1" applyFont="1" applyFill="1" applyBorder="1" applyAlignment="1" applyProtection="1">
      <alignment horizontal="left" vertical="center"/>
    </xf>
    <xf numFmtId="0" fontId="32" fillId="0" borderId="170" xfId="0" applyNumberFormat="1" applyFont="1" applyFill="1" applyBorder="1" applyAlignment="1" applyProtection="1">
      <alignment vertical="center"/>
    </xf>
    <xf numFmtId="38" fontId="43" fillId="0" borderId="140" xfId="33" applyFont="1" applyFill="1" applyBorder="1" applyAlignment="1">
      <alignment horizontal="right" vertical="center"/>
    </xf>
    <xf numFmtId="0" fontId="32" fillId="0" borderId="21" xfId="34" applyNumberFormat="1" applyFont="1" applyFill="1" applyBorder="1" applyAlignment="1" applyProtection="1">
      <alignment horizontal="center" vertical="center"/>
    </xf>
    <xf numFmtId="0" fontId="32" fillId="0" borderId="31" xfId="34" applyNumberFormat="1" applyFont="1" applyFill="1" applyBorder="1" applyAlignment="1" applyProtection="1">
      <alignment horizontal="left" vertical="center"/>
    </xf>
    <xf numFmtId="0" fontId="32" fillId="0" borderId="21" xfId="0" applyNumberFormat="1" applyFont="1" applyFill="1" applyBorder="1" applyAlignment="1" applyProtection="1">
      <alignment vertical="center"/>
    </xf>
    <xf numFmtId="38" fontId="43" fillId="0" borderId="139" xfId="33" applyFont="1" applyFill="1" applyBorder="1" applyAlignment="1">
      <alignment horizontal="right" vertical="center"/>
    </xf>
    <xf numFmtId="0" fontId="32" fillId="30" borderId="20" xfId="34" applyNumberFormat="1" applyFont="1" applyFill="1" applyBorder="1" applyAlignment="1" applyProtection="1">
      <alignment horizontal="center" vertical="center"/>
    </xf>
    <xf numFmtId="0" fontId="32" fillId="30" borderId="169" xfId="34" applyNumberFormat="1" applyFont="1" applyFill="1" applyBorder="1" applyAlignment="1" applyProtection="1">
      <alignment horizontal="center" vertical="center"/>
    </xf>
    <xf numFmtId="38" fontId="32" fillId="30" borderId="169" xfId="33" applyFont="1" applyFill="1" applyBorder="1" applyAlignment="1" applyProtection="1">
      <alignment horizontal="center" vertical="center"/>
    </xf>
    <xf numFmtId="40" fontId="32" fillId="30" borderId="169" xfId="33" applyNumberFormat="1" applyFont="1" applyFill="1" applyBorder="1" applyAlignment="1" applyProtection="1">
      <alignment horizontal="center" vertical="center"/>
    </xf>
    <xf numFmtId="0" fontId="32" fillId="30" borderId="169" xfId="34" applyFont="1" applyFill="1" applyBorder="1" applyAlignment="1">
      <alignment horizontal="center" vertical="center"/>
    </xf>
    <xf numFmtId="0" fontId="32" fillId="30" borderId="31" xfId="34" applyNumberFormat="1" applyFont="1" applyFill="1" applyBorder="1" applyAlignment="1" applyProtection="1">
      <alignment horizontal="center" vertical="center"/>
    </xf>
    <xf numFmtId="38" fontId="32" fillId="30" borderId="31" xfId="33" applyFont="1" applyFill="1" applyBorder="1" applyAlignment="1" applyProtection="1">
      <alignment horizontal="center" vertical="center"/>
    </xf>
    <xf numFmtId="40" fontId="32" fillId="30" borderId="31" xfId="33" applyNumberFormat="1" applyFont="1" applyFill="1" applyBorder="1" applyAlignment="1" applyProtection="1">
      <alignment horizontal="center" vertical="center"/>
    </xf>
    <xf numFmtId="0" fontId="32" fillId="30" borderId="31" xfId="34" applyFont="1" applyFill="1" applyBorder="1" applyAlignment="1">
      <alignment horizontal="center" vertical="center"/>
    </xf>
    <xf numFmtId="5" fontId="32" fillId="0" borderId="102" xfId="34" applyNumberFormat="1" applyFont="1" applyBorder="1" applyAlignment="1" applyProtection="1">
      <alignment horizontal="center" vertical="center"/>
    </xf>
    <xf numFmtId="0" fontId="26" fillId="0" borderId="76" xfId="35" applyFont="1" applyFill="1" applyBorder="1" applyAlignment="1">
      <alignment horizontal="center" vertical="center"/>
    </xf>
    <xf numFmtId="0" fontId="26" fillId="0" borderId="54" xfId="35" applyFont="1" applyFill="1" applyBorder="1" applyAlignment="1">
      <alignment horizontal="left" vertical="center"/>
    </xf>
    <xf numFmtId="0" fontId="26" fillId="0" borderId="138" xfId="35" applyFont="1" applyFill="1" applyBorder="1" applyAlignment="1">
      <alignment horizontal="left" vertical="center"/>
    </xf>
    <xf numFmtId="0" fontId="32" fillId="0" borderId="141" xfId="34" applyNumberFormat="1" applyFont="1" applyFill="1" applyBorder="1" applyAlignment="1" applyProtection="1">
      <alignment horizontal="left" vertical="center"/>
    </xf>
    <xf numFmtId="0" fontId="32" fillId="0" borderId="21" xfId="34" applyNumberFormat="1" applyFont="1" applyFill="1" applyBorder="1" applyAlignment="1" applyProtection="1">
      <alignment horizontal="left" vertical="center"/>
    </xf>
    <xf numFmtId="0" fontId="32" fillId="0" borderId="139" xfId="34" applyNumberFormat="1" applyFont="1" applyFill="1" applyBorder="1" applyAlignment="1" applyProtection="1">
      <alignment horizontal="left" vertical="center"/>
    </xf>
    <xf numFmtId="0" fontId="32" fillId="0" borderId="24" xfId="34" applyNumberFormat="1" applyFont="1" applyFill="1" applyBorder="1" applyAlignment="1" applyProtection="1">
      <alignment horizontal="left" vertical="center"/>
    </xf>
    <xf numFmtId="0" fontId="32" fillId="0" borderId="28" xfId="34" applyNumberFormat="1" applyFont="1" applyBorder="1" applyAlignment="1" applyProtection="1">
      <alignment vertical="center"/>
    </xf>
    <xf numFmtId="0" fontId="32" fillId="0" borderId="141" xfId="34" applyNumberFormat="1" applyFont="1" applyFill="1" applyBorder="1" applyAlignment="1" applyProtection="1">
      <alignment vertical="center"/>
    </xf>
    <xf numFmtId="179" fontId="32" fillId="28" borderId="54" xfId="34" applyNumberFormat="1" applyFont="1" applyFill="1" applyBorder="1" applyAlignment="1" applyProtection="1">
      <alignment horizontal="right" vertical="center"/>
    </xf>
    <xf numFmtId="179" fontId="32" fillId="28" borderId="138" xfId="34" applyNumberFormat="1" applyFont="1" applyFill="1" applyBorder="1" applyAlignment="1" applyProtection="1">
      <alignment horizontal="right" vertical="center"/>
    </xf>
    <xf numFmtId="0" fontId="38" fillId="25" borderId="44" xfId="34" applyFont="1" applyFill="1" applyBorder="1" applyAlignment="1">
      <alignment horizontal="center" vertical="center"/>
    </xf>
    <xf numFmtId="0" fontId="32" fillId="25" borderId="42" xfId="0" applyNumberFormat="1" applyFont="1" applyFill="1" applyBorder="1" applyAlignment="1" applyProtection="1">
      <alignment horizontal="left" vertical="top"/>
    </xf>
    <xf numFmtId="0" fontId="38" fillId="29" borderId="44" xfId="34" applyFont="1" applyFill="1" applyBorder="1" applyAlignment="1">
      <alignment horizontal="center" vertical="center"/>
    </xf>
    <xf numFmtId="0" fontId="32" fillId="26" borderId="138" xfId="34" applyNumberFormat="1" applyFont="1" applyFill="1" applyBorder="1" applyAlignment="1" applyProtection="1">
      <alignment vertical="center"/>
    </xf>
    <xf numFmtId="38" fontId="38" fillId="26" borderId="138" xfId="33" applyFont="1" applyFill="1" applyBorder="1" applyAlignment="1">
      <alignment vertical="center" shrinkToFit="1"/>
    </xf>
    <xf numFmtId="0" fontId="32" fillId="29" borderId="28" xfId="34" applyNumberFormat="1" applyFont="1" applyFill="1" applyBorder="1" applyAlignment="1" applyProtection="1">
      <alignment horizontal="right" vertical="center"/>
    </xf>
    <xf numFmtId="0" fontId="32" fillId="0" borderId="140" xfId="34" applyNumberFormat="1" applyFont="1" applyFill="1" applyBorder="1" applyAlignment="1" applyProtection="1">
      <alignment horizontal="left" vertical="center"/>
    </xf>
    <xf numFmtId="0" fontId="32" fillId="0" borderId="140" xfId="34" applyNumberFormat="1" applyFont="1" applyFill="1" applyBorder="1" applyAlignment="1" applyProtection="1">
      <alignment vertical="center"/>
    </xf>
    <xf numFmtId="0" fontId="32" fillId="0" borderId="139" xfId="34" applyNumberFormat="1" applyFont="1" applyBorder="1" applyAlignment="1" applyProtection="1">
      <alignment vertical="center"/>
    </xf>
    <xf numFmtId="0" fontId="32" fillId="0" borderId="139" xfId="34" applyNumberFormat="1" applyFont="1" applyFill="1" applyBorder="1" applyAlignment="1" applyProtection="1">
      <alignment vertical="center"/>
    </xf>
    <xf numFmtId="0" fontId="32" fillId="0" borderId="43" xfId="34" applyNumberFormat="1" applyFont="1" applyFill="1" applyBorder="1" applyAlignment="1" applyProtection="1">
      <alignment vertical="center"/>
    </xf>
    <xf numFmtId="179" fontId="32" fillId="0" borderId="43" xfId="34" applyNumberFormat="1" applyFont="1" applyFill="1" applyBorder="1" applyAlignment="1" applyProtection="1">
      <alignment horizontal="right" vertical="center"/>
    </xf>
    <xf numFmtId="179" fontId="32" fillId="0" borderId="141" xfId="34" applyNumberFormat="1" applyFont="1" applyFill="1" applyBorder="1" applyAlignment="1" applyProtection="1">
      <alignment horizontal="right" vertical="center"/>
    </xf>
    <xf numFmtId="0" fontId="36" fillId="0" borderId="0" xfId="34" applyFont="1" applyFill="1" applyAlignment="1">
      <alignment horizontal="left" vertical="center" shrinkToFit="1"/>
    </xf>
    <xf numFmtId="0" fontId="36" fillId="0" borderId="0" xfId="34" applyFont="1" applyFill="1" applyBorder="1" applyAlignment="1">
      <alignment horizontal="left" vertical="center" shrinkToFit="1"/>
    </xf>
    <xf numFmtId="38" fontId="36" fillId="0" borderId="0" xfId="34" applyNumberFormat="1" applyFont="1" applyFill="1" applyBorder="1" applyAlignment="1">
      <alignment horizontal="left" vertical="center" shrinkToFit="1"/>
    </xf>
    <xf numFmtId="0" fontId="38" fillId="0" borderId="140" xfId="34" applyFont="1" applyFill="1" applyBorder="1" applyAlignment="1">
      <alignment horizontal="left" vertical="center" shrinkToFit="1"/>
    </xf>
    <xf numFmtId="0" fontId="38" fillId="0" borderId="139" xfId="34" applyFont="1" applyFill="1" applyBorder="1" applyAlignment="1">
      <alignment horizontal="left" vertical="center" shrinkToFit="1"/>
    </xf>
    <xf numFmtId="0" fontId="32" fillId="28" borderId="102" xfId="34" applyNumberFormat="1" applyFont="1" applyFill="1" applyBorder="1" applyAlignment="1" applyProtection="1">
      <alignment vertical="center" shrinkToFit="1"/>
    </xf>
    <xf numFmtId="0" fontId="32" fillId="28" borderId="104" xfId="34" applyNumberFormat="1" applyFont="1" applyFill="1" applyBorder="1" applyAlignment="1" applyProtection="1">
      <alignment vertical="center" shrinkToFit="1"/>
    </xf>
    <xf numFmtId="0" fontId="32" fillId="30" borderId="28" xfId="34" applyNumberFormat="1" applyFont="1" applyFill="1" applyBorder="1" applyAlignment="1" applyProtection="1">
      <alignment horizontal="center" vertical="center"/>
    </xf>
    <xf numFmtId="38" fontId="32" fillId="30" borderId="28" xfId="33" applyFont="1" applyFill="1" applyBorder="1" applyAlignment="1" applyProtection="1">
      <alignment horizontal="center" vertical="center"/>
    </xf>
    <xf numFmtId="40" fontId="32" fillId="30" borderId="28" xfId="33" applyNumberFormat="1" applyFont="1" applyFill="1" applyBorder="1" applyAlignment="1" applyProtection="1">
      <alignment horizontal="center" vertical="center"/>
    </xf>
    <xf numFmtId="0" fontId="32" fillId="30" borderId="28" xfId="34" applyFont="1" applyFill="1" applyBorder="1" applyAlignment="1">
      <alignment horizontal="center" vertical="center"/>
    </xf>
    <xf numFmtId="38" fontId="32" fillId="30" borderId="28" xfId="33" applyFont="1" applyFill="1" applyBorder="1" applyAlignment="1" applyProtection="1">
      <alignment vertical="center"/>
    </xf>
    <xf numFmtId="0" fontId="32" fillId="0" borderId="54" xfId="34" applyNumberFormat="1" applyFont="1" applyFill="1" applyBorder="1" applyAlignment="1" applyProtection="1">
      <alignment horizontal="right" vertical="center"/>
    </xf>
    <xf numFmtId="0" fontId="34" fillId="0" borderId="0" xfId="34" applyNumberFormat="1" applyFont="1" applyAlignment="1" applyProtection="1">
      <alignment horizontal="right" vertical="center"/>
    </xf>
    <xf numFmtId="0" fontId="31" fillId="0" borderId="0" xfId="34" applyNumberFormat="1" applyFont="1" applyBorder="1" applyAlignment="1" applyProtection="1">
      <alignment horizontal="right" vertical="center"/>
    </xf>
    <xf numFmtId="0" fontId="38" fillId="0" borderId="141" xfId="34" applyFont="1" applyFill="1" applyBorder="1" applyAlignment="1">
      <alignment horizontal="right" vertical="center"/>
    </xf>
    <xf numFmtId="0" fontId="32" fillId="26" borderId="138" xfId="34" applyNumberFormat="1" applyFont="1" applyFill="1" applyBorder="1" applyAlignment="1" applyProtection="1">
      <alignment horizontal="right" vertical="center"/>
    </xf>
    <xf numFmtId="0" fontId="32" fillId="26" borderId="72" xfId="34" applyNumberFormat="1" applyFont="1" applyFill="1" applyBorder="1" applyAlignment="1" applyProtection="1">
      <alignment horizontal="right" vertical="center"/>
    </xf>
    <xf numFmtId="0" fontId="32" fillId="0" borderId="0" xfId="34" applyFont="1" applyFill="1" applyAlignment="1">
      <alignment horizontal="right" vertical="center"/>
    </xf>
    <xf numFmtId="0" fontId="52" fillId="0" borderId="0" xfId="35" applyFont="1"/>
    <xf numFmtId="0" fontId="53" fillId="0" borderId="0" xfId="35" applyFont="1" applyFill="1"/>
    <xf numFmtId="0" fontId="26" fillId="0" borderId="24" xfId="35" applyFont="1" applyFill="1" applyBorder="1" applyAlignment="1">
      <alignment horizontal="left" vertical="center"/>
    </xf>
    <xf numFmtId="0" fontId="26" fillId="0" borderId="64" xfId="35" applyFont="1" applyFill="1" applyBorder="1" applyAlignment="1">
      <alignment horizontal="center" vertical="center"/>
    </xf>
    <xf numFmtId="0" fontId="32" fillId="25" borderId="11" xfId="34" applyNumberFormat="1" applyFont="1" applyFill="1" applyBorder="1" applyAlignment="1" applyProtection="1">
      <alignment horizontal="left" vertical="center"/>
    </xf>
    <xf numFmtId="0" fontId="32" fillId="25" borderId="42" xfId="34" applyNumberFormat="1" applyFont="1" applyFill="1" applyBorder="1" applyAlignment="1" applyProtection="1">
      <alignment horizontal="left" vertical="center"/>
    </xf>
    <xf numFmtId="0" fontId="32" fillId="25" borderId="28" xfId="34" applyNumberFormat="1" applyFont="1" applyFill="1" applyBorder="1" applyAlignment="1" applyProtection="1">
      <alignment horizontal="left" vertical="center"/>
    </xf>
    <xf numFmtId="0" fontId="32" fillId="0" borderId="28" xfId="34" applyNumberFormat="1" applyFont="1" applyFill="1" applyBorder="1" applyAlignment="1" applyProtection="1">
      <alignment horizontal="center" vertical="center"/>
    </xf>
    <xf numFmtId="0" fontId="38" fillId="25" borderId="138" xfId="34" applyFont="1" applyFill="1" applyBorder="1" applyAlignment="1">
      <alignment horizontal="left" vertical="center" shrinkToFit="1"/>
    </xf>
    <xf numFmtId="0" fontId="32" fillId="25" borderId="138" xfId="34" applyFont="1" applyFill="1" applyBorder="1" applyAlignment="1">
      <alignment horizontal="center" vertical="center"/>
    </xf>
    <xf numFmtId="176" fontId="32" fillId="25" borderId="138" xfId="34" applyNumberFormat="1" applyFont="1" applyFill="1" applyBorder="1" applyAlignment="1">
      <alignment horizontal="center" vertical="center"/>
    </xf>
    <xf numFmtId="38" fontId="43" fillId="25" borderId="141" xfId="33" applyFont="1" applyFill="1" applyBorder="1" applyAlignment="1">
      <alignment horizontal="right" vertical="center"/>
    </xf>
    <xf numFmtId="0" fontId="38" fillId="0" borderId="141" xfId="34" applyFont="1" applyFill="1" applyBorder="1" applyAlignment="1">
      <alignment horizontal="left" vertical="center" shrinkToFit="1"/>
    </xf>
    <xf numFmtId="38" fontId="43" fillId="0" borderId="141" xfId="33" applyFont="1" applyFill="1" applyBorder="1" applyAlignment="1">
      <alignment horizontal="right" vertical="center"/>
    </xf>
    <xf numFmtId="179" fontId="44" fillId="0" borderId="135" xfId="34" applyNumberFormat="1" applyFont="1" applyFill="1" applyBorder="1" applyAlignment="1" applyProtection="1">
      <alignment horizontal="center" vertical="center"/>
    </xf>
    <xf numFmtId="0" fontId="38" fillId="25" borderId="141" xfId="34" applyFont="1" applyFill="1" applyBorder="1" applyAlignment="1">
      <alignment horizontal="left" vertical="center" shrinkToFit="1"/>
    </xf>
    <xf numFmtId="38" fontId="26" fillId="25" borderId="141" xfId="33" applyFont="1" applyFill="1" applyBorder="1" applyAlignment="1">
      <alignment horizontal="right" vertical="center"/>
    </xf>
    <xf numFmtId="176" fontId="26" fillId="25" borderId="141" xfId="33" applyNumberFormat="1" applyFont="1" applyFill="1" applyBorder="1" applyAlignment="1">
      <alignment horizontal="right" vertical="center"/>
    </xf>
    <xf numFmtId="179" fontId="44" fillId="0" borderId="81" xfId="34" applyNumberFormat="1" applyFont="1" applyFill="1" applyBorder="1" applyAlignment="1" applyProtection="1">
      <alignment horizontal="center" vertical="center"/>
    </xf>
    <xf numFmtId="38" fontId="32" fillId="0" borderId="138" xfId="33" applyFont="1" applyFill="1" applyBorder="1" applyAlignment="1">
      <alignment horizontal="left" vertical="center" shrinkToFit="1"/>
    </xf>
    <xf numFmtId="179" fontId="44" fillId="0" borderId="171" xfId="34" applyNumberFormat="1" applyFont="1" applyFill="1" applyBorder="1" applyAlignment="1" applyProtection="1">
      <alignment horizontal="center" vertical="center"/>
    </xf>
    <xf numFmtId="0" fontId="38" fillId="0" borderId="54" xfId="34" applyFont="1" applyFill="1" applyBorder="1" applyAlignment="1">
      <alignment horizontal="left" vertical="center" shrinkToFit="1"/>
    </xf>
    <xf numFmtId="0" fontId="41" fillId="25" borderId="135" xfId="34" applyNumberFormat="1" applyFont="1" applyFill="1" applyBorder="1" applyAlignment="1" applyProtection="1">
      <alignment horizontal="center" vertical="center"/>
    </xf>
    <xf numFmtId="0" fontId="36" fillId="0" borderId="141" xfId="34" applyFont="1" applyFill="1" applyBorder="1" applyAlignment="1">
      <alignment horizontal="left" vertical="center" shrinkToFit="1"/>
    </xf>
    <xf numFmtId="176" fontId="43" fillId="25" borderId="141" xfId="33" applyNumberFormat="1" applyFont="1" applyFill="1" applyBorder="1" applyAlignment="1">
      <alignment horizontal="right" vertical="center"/>
    </xf>
    <xf numFmtId="0" fontId="44" fillId="25" borderId="135" xfId="34" applyNumberFormat="1" applyFont="1" applyFill="1" applyBorder="1" applyAlignment="1" applyProtection="1">
      <alignment horizontal="center" vertical="center"/>
    </xf>
    <xf numFmtId="179" fontId="44" fillId="0" borderId="172" xfId="34" applyNumberFormat="1" applyFont="1" applyFill="1" applyBorder="1" applyAlignment="1" applyProtection="1">
      <alignment horizontal="center" vertical="center"/>
    </xf>
    <xf numFmtId="0" fontId="38" fillId="0" borderId="138" xfId="34" applyFont="1" applyFill="1" applyBorder="1" applyAlignment="1">
      <alignment horizontal="left" vertical="center" shrinkToFit="1"/>
    </xf>
    <xf numFmtId="179" fontId="44" fillId="0" borderId="82" xfId="34" applyNumberFormat="1" applyFont="1" applyFill="1" applyBorder="1" applyAlignment="1" applyProtection="1">
      <alignment horizontal="center" vertical="center"/>
    </xf>
    <xf numFmtId="38" fontId="43" fillId="0" borderId="138" xfId="33" applyFont="1" applyFill="1" applyBorder="1" applyAlignment="1">
      <alignment horizontal="right" vertical="center"/>
    </xf>
    <xf numFmtId="0" fontId="44" fillId="0" borderId="135" xfId="34" applyNumberFormat="1" applyFont="1" applyFill="1" applyBorder="1" applyAlignment="1" applyProtection="1">
      <alignment horizontal="center" vertical="center"/>
    </xf>
    <xf numFmtId="0" fontId="32" fillId="0" borderId="173" xfId="34" applyNumberFormat="1" applyFont="1" applyFill="1" applyBorder="1" applyAlignment="1" applyProtection="1">
      <alignment horizontal="center" vertical="center"/>
    </xf>
    <xf numFmtId="0" fontId="32" fillId="30" borderId="174" xfId="34" applyNumberFormat="1" applyFont="1" applyFill="1" applyBorder="1" applyAlignment="1" applyProtection="1">
      <alignment horizontal="center" vertical="center"/>
    </xf>
    <xf numFmtId="38" fontId="43" fillId="0" borderId="176" xfId="33" applyFont="1" applyFill="1" applyBorder="1" applyAlignment="1">
      <alignment horizontal="right" vertical="center"/>
    </xf>
    <xf numFmtId="0" fontId="39" fillId="0" borderId="55" xfId="35" applyFont="1" applyBorder="1" applyAlignment="1">
      <alignment horizontal="left" vertical="center"/>
    </xf>
    <xf numFmtId="179" fontId="32" fillId="0" borderId="172" xfId="34" applyNumberFormat="1" applyFont="1" applyFill="1" applyBorder="1" applyAlignment="1" applyProtection="1">
      <alignment horizontal="center" vertical="center"/>
    </xf>
    <xf numFmtId="179" fontId="32" fillId="0" borderId="171" xfId="34" applyNumberFormat="1" applyFont="1" applyFill="1" applyBorder="1" applyAlignment="1" applyProtection="1">
      <alignment horizontal="center" vertical="center"/>
    </xf>
    <xf numFmtId="0" fontId="32" fillId="25" borderId="19" xfId="0" applyNumberFormat="1" applyFont="1" applyFill="1" applyBorder="1" applyAlignment="1" applyProtection="1">
      <alignment horizontal="left" vertical="center"/>
    </xf>
    <xf numFmtId="0" fontId="32" fillId="0" borderId="28" xfId="34" applyNumberFormat="1" applyFont="1" applyFill="1" applyBorder="1" applyAlignment="1" applyProtection="1">
      <alignment horizontal="center" vertical="center"/>
    </xf>
    <xf numFmtId="0" fontId="0" fillId="0" borderId="0" xfId="0" applyAlignment="1">
      <alignment horizontal="center" vertical="center"/>
    </xf>
    <xf numFmtId="56" fontId="0" fillId="0" borderId="0" xfId="0" applyNumberFormat="1" applyAlignment="1">
      <alignment horizontal="center" vertical="center"/>
    </xf>
    <xf numFmtId="0" fontId="40" fillId="0" borderId="0" xfId="34" applyFont="1" applyFill="1" applyAlignment="1">
      <alignment vertical="center"/>
    </xf>
    <xf numFmtId="0" fontId="32" fillId="30" borderId="141" xfId="34" applyFont="1" applyFill="1" applyBorder="1" applyAlignment="1" applyProtection="1">
      <alignment horizontal="center" vertical="center"/>
      <protection locked="0"/>
    </xf>
    <xf numFmtId="176" fontId="32" fillId="30" borderId="141" xfId="34" applyNumberFormat="1" applyFont="1" applyFill="1" applyBorder="1" applyAlignment="1" applyProtection="1">
      <alignment horizontal="center" vertical="center"/>
      <protection locked="0"/>
    </xf>
    <xf numFmtId="38" fontId="26" fillId="30" borderId="140" xfId="33" applyFont="1" applyFill="1" applyBorder="1" applyAlignment="1" applyProtection="1">
      <alignment horizontal="right" vertical="center"/>
      <protection locked="0"/>
    </xf>
    <xf numFmtId="176" fontId="26" fillId="30" borderId="140" xfId="33" applyNumberFormat="1" applyFont="1" applyFill="1" applyBorder="1" applyAlignment="1" applyProtection="1">
      <alignment horizontal="right" vertical="center"/>
      <protection locked="0"/>
    </xf>
    <xf numFmtId="38" fontId="26" fillId="30" borderId="138" xfId="33" applyFont="1" applyFill="1" applyBorder="1" applyAlignment="1" applyProtection="1">
      <alignment horizontal="right" vertical="center" shrinkToFit="1"/>
      <protection locked="0"/>
    </xf>
    <xf numFmtId="176" fontId="26" fillId="30" borderId="138" xfId="33" applyNumberFormat="1" applyFont="1" applyFill="1" applyBorder="1" applyAlignment="1" applyProtection="1">
      <alignment horizontal="right" vertical="center" shrinkToFit="1"/>
      <protection locked="0"/>
    </xf>
    <xf numFmtId="38" fontId="26" fillId="30" borderId="54" xfId="33" applyFont="1" applyFill="1" applyBorder="1" applyAlignment="1" applyProtection="1">
      <alignment horizontal="right" vertical="center"/>
      <protection locked="0"/>
    </xf>
    <xf numFmtId="176" fontId="26" fillId="30" borderId="54" xfId="33" applyNumberFormat="1" applyFont="1" applyFill="1" applyBorder="1" applyAlignment="1" applyProtection="1">
      <alignment horizontal="right" vertical="center"/>
      <protection locked="0"/>
    </xf>
    <xf numFmtId="38" fontId="26" fillId="30" borderId="139" xfId="33" applyFont="1" applyFill="1" applyBorder="1" applyAlignment="1" applyProtection="1">
      <alignment horizontal="right" vertical="center"/>
      <protection locked="0"/>
    </xf>
    <xf numFmtId="176" fontId="26" fillId="30" borderId="139" xfId="33" applyNumberFormat="1" applyFont="1" applyFill="1" applyBorder="1" applyAlignment="1" applyProtection="1">
      <alignment horizontal="right" vertical="center"/>
      <protection locked="0"/>
    </xf>
    <xf numFmtId="38" fontId="26" fillId="30" borderId="141" xfId="33" applyFont="1" applyFill="1" applyBorder="1" applyAlignment="1" applyProtection="1">
      <alignment horizontal="center" vertical="center"/>
      <protection locked="0"/>
    </xf>
    <xf numFmtId="176" fontId="26" fillId="30" borderId="141" xfId="33" applyNumberFormat="1" applyFont="1" applyFill="1" applyBorder="1" applyAlignment="1" applyProtection="1">
      <alignment horizontal="right" vertical="center"/>
      <protection locked="0"/>
    </xf>
    <xf numFmtId="38" fontId="26" fillId="30" borderId="141" xfId="33" applyFont="1" applyFill="1" applyBorder="1" applyAlignment="1" applyProtection="1">
      <alignment horizontal="right" vertical="center"/>
      <protection locked="0"/>
    </xf>
    <xf numFmtId="38" fontId="43" fillId="30" borderId="140" xfId="33" applyFont="1" applyFill="1" applyBorder="1" applyAlignment="1" applyProtection="1">
      <alignment horizontal="center" vertical="center"/>
      <protection locked="0"/>
    </xf>
    <xf numFmtId="176" fontId="43" fillId="30" borderId="140" xfId="33" applyNumberFormat="1" applyFont="1" applyFill="1" applyBorder="1" applyAlignment="1" applyProtection="1">
      <alignment horizontal="right" vertical="center"/>
      <protection locked="0"/>
    </xf>
    <xf numFmtId="38" fontId="43" fillId="30" borderId="140" xfId="33" applyFont="1" applyFill="1" applyBorder="1" applyAlignment="1" applyProtection="1">
      <alignment horizontal="right" vertical="center"/>
      <protection locked="0"/>
    </xf>
    <xf numFmtId="38" fontId="43" fillId="30" borderId="138" xfId="33" applyFont="1" applyFill="1" applyBorder="1" applyAlignment="1" applyProtection="1">
      <alignment horizontal="center" vertical="center"/>
      <protection locked="0"/>
    </xf>
    <xf numFmtId="176" fontId="43" fillId="30" borderId="138" xfId="33" applyNumberFormat="1" applyFont="1" applyFill="1" applyBorder="1" applyAlignment="1" applyProtection="1">
      <alignment horizontal="right" vertical="center"/>
      <protection locked="0"/>
    </xf>
    <xf numFmtId="38" fontId="43" fillId="30" borderId="138" xfId="33" applyFont="1" applyFill="1" applyBorder="1" applyAlignment="1" applyProtection="1">
      <alignment horizontal="right" vertical="center"/>
      <protection locked="0"/>
    </xf>
    <xf numFmtId="38" fontId="43" fillId="30" borderId="141" xfId="33" applyFont="1" applyFill="1" applyBorder="1" applyAlignment="1" applyProtection="1">
      <alignment horizontal="center" vertical="center"/>
      <protection locked="0"/>
    </xf>
    <xf numFmtId="176" fontId="43" fillId="30" borderId="141" xfId="33" applyNumberFormat="1" applyFont="1" applyFill="1" applyBorder="1" applyAlignment="1" applyProtection="1">
      <alignment horizontal="right" vertical="center"/>
      <protection locked="0"/>
    </xf>
    <xf numFmtId="38" fontId="43" fillId="30" borderId="141" xfId="33" applyFont="1" applyFill="1" applyBorder="1" applyAlignment="1" applyProtection="1">
      <alignment horizontal="right" vertical="center"/>
      <protection locked="0"/>
    </xf>
    <xf numFmtId="0" fontId="32" fillId="30" borderId="140" xfId="34" applyFont="1" applyFill="1" applyBorder="1" applyAlignment="1" applyProtection="1">
      <alignment horizontal="center" vertical="center"/>
      <protection locked="0"/>
    </xf>
    <xf numFmtId="176" fontId="32" fillId="30" borderId="140" xfId="34" applyNumberFormat="1" applyFont="1" applyFill="1" applyBorder="1" applyAlignment="1" applyProtection="1">
      <alignment horizontal="center" vertical="center"/>
      <protection locked="0"/>
    </xf>
    <xf numFmtId="0" fontId="32" fillId="30" borderId="139" xfId="34" applyFont="1" applyFill="1" applyBorder="1" applyAlignment="1" applyProtection="1">
      <alignment horizontal="center" vertical="center"/>
      <protection locked="0"/>
    </xf>
    <xf numFmtId="176" fontId="32" fillId="30" borderId="139" xfId="34" applyNumberFormat="1" applyFont="1" applyFill="1" applyBorder="1" applyAlignment="1" applyProtection="1">
      <alignment horizontal="center" vertical="center"/>
      <protection locked="0"/>
    </xf>
    <xf numFmtId="0" fontId="55" fillId="30" borderId="135" xfId="34" applyNumberFormat="1" applyFont="1" applyFill="1" applyBorder="1" applyAlignment="1" applyProtection="1">
      <alignment horizontal="center" vertical="center"/>
      <protection locked="0"/>
    </xf>
    <xf numFmtId="0" fontId="32" fillId="30" borderId="42" xfId="34" applyNumberFormat="1" applyFont="1" applyFill="1" applyBorder="1" applyAlignment="1" applyProtection="1">
      <alignment vertical="center"/>
      <protection locked="0"/>
    </xf>
    <xf numFmtId="0" fontId="55" fillId="30" borderId="139" xfId="34" applyNumberFormat="1" applyFont="1" applyFill="1" applyBorder="1" applyAlignment="1" applyProtection="1">
      <alignment horizontal="left" vertical="center"/>
      <protection locked="0"/>
    </xf>
    <xf numFmtId="0" fontId="55" fillId="30" borderId="130" xfId="34" applyNumberFormat="1" applyFont="1" applyFill="1" applyBorder="1" applyAlignment="1" applyProtection="1">
      <alignment horizontal="left" vertical="center"/>
      <protection locked="0"/>
    </xf>
    <xf numFmtId="0" fontId="55" fillId="30" borderId="169" xfId="34" applyNumberFormat="1" applyFont="1" applyFill="1" applyBorder="1" applyAlignment="1" applyProtection="1">
      <alignment horizontal="left" vertical="center"/>
      <protection locked="0"/>
    </xf>
    <xf numFmtId="0" fontId="55" fillId="30" borderId="140" xfId="34" applyNumberFormat="1" applyFont="1" applyFill="1" applyBorder="1" applyAlignment="1" applyProtection="1">
      <alignment horizontal="left" vertical="center"/>
      <protection locked="0"/>
    </xf>
    <xf numFmtId="0" fontId="55" fillId="30" borderId="170" xfId="0" applyNumberFormat="1" applyFont="1" applyFill="1" applyBorder="1" applyAlignment="1" applyProtection="1">
      <alignment vertical="center"/>
      <protection locked="0"/>
    </xf>
    <xf numFmtId="0" fontId="55" fillId="30" borderId="169" xfId="34" applyNumberFormat="1" applyFont="1" applyFill="1" applyBorder="1" applyAlignment="1" applyProtection="1">
      <alignment horizontal="center" vertical="center"/>
      <protection locked="0"/>
    </xf>
    <xf numFmtId="38" fontId="55" fillId="30" borderId="169" xfId="33" applyFont="1" applyFill="1" applyBorder="1" applyAlignment="1" applyProtection="1">
      <alignment horizontal="center" vertical="center"/>
      <protection locked="0"/>
    </xf>
    <xf numFmtId="40" fontId="55" fillId="30" borderId="169" xfId="33" applyNumberFormat="1" applyFont="1" applyFill="1" applyBorder="1" applyAlignment="1" applyProtection="1">
      <alignment horizontal="center" vertical="center"/>
      <protection locked="0"/>
    </xf>
    <xf numFmtId="0" fontId="55" fillId="30" borderId="169" xfId="34" applyFont="1" applyFill="1" applyBorder="1" applyAlignment="1" applyProtection="1">
      <alignment horizontal="center" vertical="center"/>
      <protection locked="0"/>
    </xf>
    <xf numFmtId="0" fontId="55" fillId="30" borderId="140" xfId="34" applyFont="1" applyFill="1" applyBorder="1" applyAlignment="1" applyProtection="1">
      <alignment horizontal="left" vertical="center" shrinkToFit="1"/>
      <protection locked="0"/>
    </xf>
    <xf numFmtId="0" fontId="55" fillId="30" borderId="69" xfId="34" applyNumberFormat="1" applyFont="1" applyFill="1" applyBorder="1" applyAlignment="1" applyProtection="1">
      <alignment horizontal="left" vertical="center"/>
      <protection locked="0"/>
    </xf>
    <xf numFmtId="0" fontId="55" fillId="30" borderId="175" xfId="34" applyNumberFormat="1" applyFont="1" applyFill="1" applyBorder="1" applyAlignment="1" applyProtection="1">
      <alignment horizontal="left" vertical="center"/>
      <protection locked="0"/>
    </xf>
    <xf numFmtId="0" fontId="55" fillId="30" borderId="176" xfId="34" applyNumberFormat="1" applyFont="1" applyFill="1" applyBorder="1" applyAlignment="1" applyProtection="1">
      <alignment horizontal="left" vertical="center"/>
      <protection locked="0"/>
    </xf>
    <xf numFmtId="0" fontId="55" fillId="30" borderId="174" xfId="0" applyNumberFormat="1" applyFont="1" applyFill="1" applyBorder="1" applyAlignment="1" applyProtection="1">
      <alignment vertical="center"/>
      <protection locked="0"/>
    </xf>
    <xf numFmtId="0" fontId="55" fillId="30" borderId="175" xfId="34" applyNumberFormat="1" applyFont="1" applyFill="1" applyBorder="1" applyAlignment="1" applyProtection="1">
      <alignment horizontal="center" vertical="center"/>
      <protection locked="0"/>
    </xf>
    <xf numFmtId="38" fontId="55" fillId="30" borderId="175" xfId="33" applyFont="1" applyFill="1" applyBorder="1" applyAlignment="1" applyProtection="1">
      <alignment horizontal="center" vertical="center"/>
      <protection locked="0"/>
    </xf>
    <xf numFmtId="40" fontId="55" fillId="30" borderId="175" xfId="33" applyNumberFormat="1" applyFont="1" applyFill="1" applyBorder="1" applyAlignment="1" applyProtection="1">
      <alignment horizontal="center" vertical="center"/>
      <protection locked="0"/>
    </xf>
    <xf numFmtId="0" fontId="55" fillId="30" borderId="175" xfId="34" applyFont="1" applyFill="1" applyBorder="1" applyAlignment="1" applyProtection="1">
      <alignment horizontal="center" vertical="center"/>
      <protection locked="0"/>
    </xf>
    <xf numFmtId="0" fontId="55" fillId="30" borderId="176" xfId="34" applyFont="1" applyFill="1" applyBorder="1" applyAlignment="1" applyProtection="1">
      <alignment horizontal="left" vertical="center" shrinkToFit="1"/>
      <protection locked="0"/>
    </xf>
    <xf numFmtId="0" fontId="32" fillId="30" borderId="176" xfId="34" applyFont="1" applyFill="1" applyBorder="1" applyAlignment="1" applyProtection="1">
      <alignment horizontal="center" vertical="center"/>
      <protection locked="0"/>
    </xf>
    <xf numFmtId="176" fontId="32" fillId="30" borderId="176" xfId="34" applyNumberFormat="1" applyFont="1" applyFill="1" applyBorder="1" applyAlignment="1" applyProtection="1">
      <alignment horizontal="center" vertical="center"/>
      <protection locked="0"/>
    </xf>
    <xf numFmtId="179" fontId="55" fillId="30" borderId="172" xfId="34" applyNumberFormat="1" applyFont="1" applyFill="1" applyBorder="1" applyAlignment="1" applyProtection="1">
      <alignment horizontal="center" vertical="center"/>
      <protection locked="0"/>
    </xf>
    <xf numFmtId="179" fontId="55" fillId="30" borderId="177" xfId="34" applyNumberFormat="1" applyFont="1" applyFill="1" applyBorder="1" applyAlignment="1" applyProtection="1">
      <alignment horizontal="center" vertical="center"/>
      <protection locked="0"/>
    </xf>
    <xf numFmtId="177" fontId="39" fillId="30" borderId="14" xfId="34" applyNumberFormat="1" applyFont="1" applyFill="1" applyBorder="1" applyAlignment="1" applyProtection="1">
      <alignment horizontal="center" vertical="center" shrinkToFit="1"/>
      <protection locked="0"/>
    </xf>
    <xf numFmtId="177" fontId="39" fillId="30" borderId="98" xfId="34" applyNumberFormat="1" applyFont="1" applyFill="1" applyBorder="1" applyAlignment="1" applyProtection="1">
      <alignment horizontal="center" vertical="center" shrinkToFit="1"/>
      <protection locked="0"/>
    </xf>
    <xf numFmtId="177" fontId="39" fillId="30" borderId="111" xfId="34" applyNumberFormat="1" applyFont="1" applyFill="1" applyBorder="1" applyAlignment="1" applyProtection="1">
      <alignment horizontal="center" vertical="center" shrinkToFit="1"/>
      <protection locked="0"/>
    </xf>
    <xf numFmtId="177" fontId="39" fillId="30" borderId="18" xfId="34" applyNumberFormat="1" applyFont="1" applyFill="1" applyBorder="1" applyAlignment="1" applyProtection="1">
      <alignment horizontal="center" vertical="center" shrinkToFit="1"/>
      <protection locked="0"/>
    </xf>
    <xf numFmtId="177" fontId="39" fillId="30" borderId="122" xfId="34" applyNumberFormat="1" applyFont="1" applyFill="1" applyBorder="1" applyAlignment="1" applyProtection="1">
      <alignment horizontal="center" vertical="center" shrinkToFit="1"/>
      <protection locked="0"/>
    </xf>
    <xf numFmtId="177" fontId="39" fillId="30" borderId="125" xfId="34" applyNumberFormat="1" applyFont="1" applyFill="1" applyBorder="1" applyAlignment="1" applyProtection="1">
      <alignment horizontal="center" vertical="center" shrinkToFit="1"/>
      <protection locked="0"/>
    </xf>
    <xf numFmtId="177" fontId="39" fillId="30" borderId="49" xfId="34" applyNumberFormat="1" applyFont="1" applyFill="1" applyBorder="1" applyAlignment="1" applyProtection="1">
      <alignment horizontal="center" vertical="center" shrinkToFit="1"/>
      <protection locked="0"/>
    </xf>
    <xf numFmtId="177" fontId="39" fillId="30" borderId="46" xfId="33" applyNumberFormat="1" applyFont="1" applyFill="1" applyBorder="1" applyAlignment="1" applyProtection="1">
      <alignment horizontal="right" vertical="center" shrinkToFit="1"/>
      <protection locked="0"/>
    </xf>
    <xf numFmtId="177" fontId="39" fillId="30" borderId="29" xfId="33" applyNumberFormat="1" applyFont="1" applyFill="1" applyBorder="1" applyAlignment="1" applyProtection="1">
      <alignment horizontal="right" vertical="center" shrinkToFit="1"/>
      <protection locked="0"/>
    </xf>
    <xf numFmtId="177" fontId="39" fillId="30" borderId="25" xfId="33" applyNumberFormat="1" applyFont="1" applyFill="1" applyBorder="1" applyAlignment="1" applyProtection="1">
      <alignment horizontal="right" vertical="center" shrinkToFit="1"/>
      <protection locked="0"/>
    </xf>
    <xf numFmtId="177" fontId="39" fillId="30" borderId="12" xfId="33" applyNumberFormat="1" applyFont="1" applyFill="1" applyBorder="1" applyAlignment="1" applyProtection="1">
      <alignment horizontal="right" vertical="center" shrinkToFit="1"/>
      <protection locked="0"/>
    </xf>
    <xf numFmtId="177" fontId="39" fillId="30" borderId="41" xfId="33" applyNumberFormat="1" applyFont="1" applyFill="1" applyBorder="1" applyAlignment="1" applyProtection="1">
      <alignment horizontal="right" vertical="center" shrinkToFit="1"/>
      <protection locked="0"/>
    </xf>
    <xf numFmtId="177" fontId="39" fillId="30" borderId="32" xfId="33" applyNumberFormat="1" applyFont="1" applyFill="1" applyBorder="1" applyAlignment="1" applyProtection="1">
      <alignment horizontal="right" vertical="center" shrinkToFit="1"/>
      <protection locked="0"/>
    </xf>
    <xf numFmtId="177" fontId="39" fillId="30" borderId="35" xfId="33" applyNumberFormat="1" applyFont="1" applyFill="1" applyBorder="1" applyAlignment="1" applyProtection="1">
      <alignment horizontal="right" vertical="center" shrinkToFit="1"/>
      <protection locked="0"/>
    </xf>
    <xf numFmtId="177" fontId="39" fillId="30" borderId="0" xfId="33" applyNumberFormat="1" applyFont="1" applyFill="1" applyBorder="1" applyAlignment="1" applyProtection="1">
      <alignment horizontal="right" vertical="center" shrinkToFit="1"/>
      <protection locked="0"/>
    </xf>
    <xf numFmtId="177" fontId="39" fillId="30" borderId="99" xfId="33" applyNumberFormat="1" applyFont="1" applyFill="1" applyBorder="1" applyAlignment="1" applyProtection="1">
      <alignment horizontal="right" vertical="center" shrinkToFit="1"/>
      <protection locked="0"/>
    </xf>
    <xf numFmtId="177" fontId="39" fillId="30" borderId="112" xfId="33" applyNumberFormat="1" applyFont="1" applyFill="1" applyBorder="1" applyAlignment="1" applyProtection="1">
      <alignment horizontal="right" vertical="center" shrinkToFit="1"/>
      <protection locked="0"/>
    </xf>
    <xf numFmtId="177" fontId="39" fillId="30" borderId="118" xfId="33" applyNumberFormat="1" applyFont="1" applyFill="1" applyBorder="1" applyAlignment="1" applyProtection="1">
      <alignment horizontal="right" vertical="center" shrinkToFit="1"/>
      <protection locked="0"/>
    </xf>
    <xf numFmtId="177" fontId="39" fillId="30" borderId="52" xfId="33" applyNumberFormat="1" applyFont="1" applyFill="1" applyBorder="1" applyAlignment="1" applyProtection="1">
      <alignment horizontal="right" vertical="center" shrinkToFit="1"/>
      <protection locked="0"/>
    </xf>
    <xf numFmtId="177" fontId="39" fillId="30" borderId="48" xfId="33" applyNumberFormat="1" applyFont="1" applyFill="1" applyBorder="1" applyAlignment="1" applyProtection="1">
      <alignment horizontal="right" vertical="center" shrinkToFit="1"/>
      <protection locked="0"/>
    </xf>
    <xf numFmtId="177" fontId="39" fillId="30" borderId="10" xfId="33" applyNumberFormat="1" applyFont="1" applyFill="1" applyBorder="1" applyAlignment="1" applyProtection="1">
      <alignment horizontal="right" vertical="center" shrinkToFit="1"/>
      <protection locked="0"/>
    </xf>
    <xf numFmtId="177" fontId="39" fillId="30" borderId="14" xfId="33" applyNumberFormat="1" applyFont="1" applyFill="1" applyBorder="1" applyAlignment="1" applyProtection="1">
      <alignment horizontal="right" vertical="center" shrinkToFit="1"/>
      <protection locked="0"/>
    </xf>
    <xf numFmtId="177" fontId="39" fillId="30" borderId="98" xfId="33" applyNumberFormat="1" applyFont="1" applyFill="1" applyBorder="1" applyAlignment="1" applyProtection="1">
      <alignment horizontal="right" vertical="center" shrinkToFit="1"/>
      <protection locked="0"/>
    </xf>
    <xf numFmtId="177" fontId="39" fillId="30" borderId="111" xfId="33" applyNumberFormat="1" applyFont="1" applyFill="1" applyBorder="1" applyAlignment="1" applyProtection="1">
      <alignment horizontal="right" vertical="center" shrinkToFit="1"/>
      <protection locked="0"/>
    </xf>
    <xf numFmtId="177" fontId="39" fillId="30" borderId="18" xfId="33" applyNumberFormat="1" applyFont="1" applyFill="1" applyBorder="1" applyAlignment="1" applyProtection="1">
      <alignment horizontal="right" vertical="center" shrinkToFit="1"/>
      <protection locked="0"/>
    </xf>
    <xf numFmtId="177" fontId="39" fillId="30" borderId="122" xfId="33" applyNumberFormat="1" applyFont="1" applyFill="1" applyBorder="1" applyAlignment="1" applyProtection="1">
      <alignment horizontal="right" vertical="center" shrinkToFit="1"/>
      <protection locked="0"/>
    </xf>
    <xf numFmtId="177" fontId="39" fillId="30" borderId="125" xfId="33" applyNumberFormat="1" applyFont="1" applyFill="1" applyBorder="1" applyAlignment="1" applyProtection="1">
      <alignment horizontal="right" vertical="center" shrinkToFit="1"/>
      <protection locked="0"/>
    </xf>
    <xf numFmtId="177" fontId="39" fillId="30" borderId="49" xfId="33" applyNumberFormat="1" applyFont="1" applyFill="1" applyBorder="1" applyAlignment="1" applyProtection="1">
      <alignment horizontal="right" vertical="center" shrinkToFit="1"/>
      <protection locked="0"/>
    </xf>
    <xf numFmtId="177" fontId="39" fillId="30" borderId="31" xfId="33" applyNumberFormat="1" applyFont="1" applyFill="1" applyBorder="1" applyAlignment="1" applyProtection="1">
      <alignment horizontal="right" vertical="center" shrinkToFit="1"/>
      <protection locked="0"/>
    </xf>
    <xf numFmtId="177" fontId="39" fillId="30" borderId="108" xfId="33" applyNumberFormat="1" applyFont="1" applyFill="1" applyBorder="1" applyAlignment="1" applyProtection="1">
      <alignment horizontal="right" vertical="center" shrinkToFit="1"/>
      <protection locked="0"/>
    </xf>
    <xf numFmtId="177" fontId="39" fillId="30" borderId="26" xfId="33" applyNumberFormat="1" applyFont="1" applyFill="1" applyBorder="1" applyAlignment="1" applyProtection="1">
      <alignment horizontal="right" vertical="center" shrinkToFit="1"/>
      <protection locked="0"/>
    </xf>
    <xf numFmtId="177" fontId="39" fillId="30" borderId="16" xfId="33" applyNumberFormat="1" applyFont="1" applyFill="1" applyBorder="1" applyAlignment="1" applyProtection="1">
      <alignment horizontal="right" vertical="center" shrinkToFit="1"/>
      <protection locked="0"/>
    </xf>
    <xf numFmtId="177" fontId="39" fillId="30" borderId="39" xfId="33" applyNumberFormat="1" applyFont="1" applyFill="1" applyBorder="1" applyAlignment="1" applyProtection="1">
      <alignment horizontal="right" vertical="center" shrinkToFit="1"/>
      <protection locked="0"/>
    </xf>
    <xf numFmtId="177" fontId="39" fillId="30" borderId="34" xfId="33" applyNumberFormat="1" applyFont="1" applyFill="1" applyBorder="1" applyAlignment="1" applyProtection="1">
      <alignment horizontal="right" vertical="center" shrinkToFit="1"/>
      <protection locked="0"/>
    </xf>
    <xf numFmtId="177" fontId="39" fillId="30" borderId="36" xfId="33" applyNumberFormat="1" applyFont="1" applyFill="1" applyBorder="1" applyAlignment="1" applyProtection="1">
      <alignment horizontal="right" vertical="center" shrinkToFit="1"/>
      <protection locked="0"/>
    </xf>
    <xf numFmtId="177" fontId="39" fillId="30" borderId="28" xfId="33" applyNumberFormat="1" applyFont="1" applyFill="1" applyBorder="1" applyAlignment="1" applyProtection="1">
      <alignment horizontal="right" vertical="center" shrinkToFit="1"/>
      <protection locked="0"/>
    </xf>
    <xf numFmtId="177" fontId="39" fillId="30" borderId="97" xfId="33" applyNumberFormat="1" applyFont="1" applyFill="1" applyBorder="1" applyAlignment="1" applyProtection="1">
      <alignment horizontal="right" vertical="center" shrinkToFit="1"/>
      <protection locked="0"/>
    </xf>
    <xf numFmtId="177" fontId="39" fillId="30" borderId="27" xfId="33" applyNumberFormat="1" applyFont="1" applyFill="1" applyBorder="1" applyAlignment="1" applyProtection="1">
      <alignment horizontal="right" vertical="center" shrinkToFit="1"/>
      <protection locked="0"/>
    </xf>
    <xf numFmtId="177" fontId="39" fillId="30" borderId="17" xfId="33" applyNumberFormat="1" applyFont="1" applyFill="1" applyBorder="1" applyAlignment="1" applyProtection="1">
      <alignment horizontal="right" vertical="center" shrinkToFit="1"/>
      <protection locked="0"/>
    </xf>
    <xf numFmtId="177" fontId="39" fillId="30" borderId="37" xfId="33" applyNumberFormat="1" applyFont="1" applyFill="1" applyBorder="1" applyAlignment="1" applyProtection="1">
      <alignment horizontal="right" vertical="center" shrinkToFit="1"/>
      <protection locked="0"/>
    </xf>
    <xf numFmtId="177" fontId="39" fillId="30" borderId="126" xfId="33" applyNumberFormat="1" applyFont="1" applyFill="1" applyBorder="1" applyAlignment="1" applyProtection="1">
      <alignment horizontal="right" vertical="center" shrinkToFit="1"/>
      <protection locked="0"/>
    </xf>
    <xf numFmtId="177" fontId="39" fillId="30" borderId="97" xfId="34" applyNumberFormat="1" applyFont="1" applyFill="1" applyBorder="1" applyAlignment="1" applyProtection="1">
      <alignment vertical="center" shrinkToFit="1"/>
      <protection locked="0"/>
    </xf>
    <xf numFmtId="177" fontId="39" fillId="30" borderId="44" xfId="33" applyNumberFormat="1" applyFont="1" applyFill="1" applyBorder="1" applyAlignment="1" applyProtection="1">
      <alignment horizontal="right" vertical="center" shrinkToFit="1"/>
      <protection locked="0"/>
    </xf>
    <xf numFmtId="177" fontId="39" fillId="30" borderId="30" xfId="33" applyNumberFormat="1" applyFont="1" applyFill="1" applyBorder="1" applyAlignment="1" applyProtection="1">
      <alignment horizontal="right" vertical="center" shrinkToFit="1"/>
      <protection locked="0"/>
    </xf>
    <xf numFmtId="177" fontId="39" fillId="30" borderId="114" xfId="33" applyNumberFormat="1" applyFont="1" applyFill="1" applyBorder="1" applyAlignment="1" applyProtection="1">
      <alignment horizontal="right" vertical="center" shrinkToFit="1"/>
      <protection locked="0"/>
    </xf>
    <xf numFmtId="177" fontId="39" fillId="30" borderId="15" xfId="33" applyNumberFormat="1" applyFont="1" applyFill="1" applyBorder="1" applyAlignment="1" applyProtection="1">
      <alignment horizontal="right" vertical="center" shrinkToFit="1"/>
      <protection locked="0"/>
    </xf>
    <xf numFmtId="177" fontId="39" fillId="30" borderId="38" xfId="33" applyNumberFormat="1" applyFont="1" applyFill="1" applyBorder="1" applyAlignment="1" applyProtection="1">
      <alignment horizontal="right" vertical="center" shrinkToFit="1"/>
      <protection locked="0"/>
    </xf>
    <xf numFmtId="177" fontId="39" fillId="30" borderId="127" xfId="33" applyNumberFormat="1" applyFont="1" applyFill="1" applyBorder="1" applyAlignment="1" applyProtection="1">
      <alignment horizontal="right" vertical="center" shrinkToFit="1"/>
      <protection locked="0"/>
    </xf>
    <xf numFmtId="177" fontId="39" fillId="30" borderId="130" xfId="33" applyNumberFormat="1" applyFont="1" applyFill="1" applyBorder="1" applyAlignment="1" applyProtection="1">
      <alignment horizontal="right" vertical="center" shrinkToFit="1"/>
      <protection locked="0"/>
    </xf>
    <xf numFmtId="177" fontId="39" fillId="30" borderId="11" xfId="33" applyNumberFormat="1" applyFont="1" applyFill="1" applyBorder="1" applyAlignment="1" applyProtection="1">
      <alignment horizontal="right" vertical="center" shrinkToFit="1"/>
      <protection locked="0"/>
    </xf>
    <xf numFmtId="177" fontId="39" fillId="30" borderId="100" xfId="33" applyNumberFormat="1" applyFont="1" applyFill="1" applyBorder="1" applyAlignment="1" applyProtection="1">
      <alignment horizontal="right" vertical="center" shrinkToFit="1"/>
      <protection locked="0"/>
    </xf>
    <xf numFmtId="177" fontId="39" fillId="30" borderId="115" xfId="33" applyNumberFormat="1" applyFont="1" applyFill="1" applyBorder="1" applyAlignment="1" applyProtection="1">
      <alignment horizontal="right" vertical="center" shrinkToFit="1"/>
      <protection locked="0"/>
    </xf>
    <xf numFmtId="177" fontId="39" fillId="30" borderId="119" xfId="33" applyNumberFormat="1" applyFont="1" applyFill="1" applyBorder="1" applyAlignment="1" applyProtection="1">
      <alignment horizontal="right" vertical="center" shrinkToFit="1"/>
      <protection locked="0"/>
    </xf>
    <xf numFmtId="177" fontId="39" fillId="30" borderId="53" xfId="33" applyNumberFormat="1" applyFont="1" applyFill="1" applyBorder="1" applyAlignment="1" applyProtection="1">
      <alignment horizontal="right" vertical="center" shrinkToFit="1"/>
      <protection locked="0"/>
    </xf>
    <xf numFmtId="177" fontId="39" fillId="30" borderId="128" xfId="33" applyNumberFormat="1" applyFont="1" applyFill="1" applyBorder="1" applyAlignment="1" applyProtection="1">
      <alignment horizontal="right" vertical="center" shrinkToFit="1"/>
      <protection locked="0"/>
    </xf>
    <xf numFmtId="177" fontId="39" fillId="30" borderId="50" xfId="33" applyNumberFormat="1" applyFont="1" applyFill="1" applyBorder="1" applyAlignment="1" applyProtection="1">
      <alignment horizontal="right" vertical="center" shrinkToFit="1"/>
      <protection locked="0"/>
    </xf>
    <xf numFmtId="177" fontId="39" fillId="30" borderId="45" xfId="33" applyNumberFormat="1" applyFont="1" applyFill="1" applyBorder="1" applyAlignment="1" applyProtection="1">
      <alignment horizontal="right" vertical="center" shrinkToFit="1"/>
      <protection locked="0"/>
    </xf>
    <xf numFmtId="177" fontId="39" fillId="30" borderId="107" xfId="33" applyNumberFormat="1" applyFont="1" applyFill="1" applyBorder="1" applyAlignment="1" applyProtection="1">
      <alignment horizontal="right" vertical="center" shrinkToFit="1"/>
      <protection locked="0"/>
    </xf>
    <xf numFmtId="177" fontId="39" fillId="30" borderId="113" xfId="33" applyNumberFormat="1" applyFont="1" applyFill="1" applyBorder="1" applyAlignment="1" applyProtection="1">
      <alignment horizontal="right" vertical="center" shrinkToFit="1"/>
      <protection locked="0"/>
    </xf>
    <xf numFmtId="177" fontId="39" fillId="30" borderId="13" xfId="33" applyNumberFormat="1" applyFont="1" applyFill="1" applyBorder="1" applyAlignment="1" applyProtection="1">
      <alignment horizontal="right" vertical="center" shrinkToFit="1"/>
      <protection locked="0"/>
    </xf>
    <xf numFmtId="177" fontId="39" fillId="30" borderId="51" xfId="33" applyNumberFormat="1" applyFont="1" applyFill="1" applyBorder="1" applyAlignment="1" applyProtection="1">
      <alignment horizontal="right" vertical="center" shrinkToFit="1"/>
      <protection locked="0"/>
    </xf>
    <xf numFmtId="177" fontId="39" fillId="30" borderId="33" xfId="33" applyNumberFormat="1" applyFont="1" applyFill="1" applyBorder="1" applyAlignment="1" applyProtection="1">
      <alignment horizontal="right" vertical="center" shrinkToFit="1"/>
      <protection locked="0"/>
    </xf>
    <xf numFmtId="177" fontId="39" fillId="30" borderId="40" xfId="33" applyNumberFormat="1" applyFont="1" applyFill="1" applyBorder="1" applyAlignment="1" applyProtection="1">
      <alignment horizontal="right" vertical="center" shrinkToFit="1"/>
      <protection locked="0"/>
    </xf>
    <xf numFmtId="0" fontId="25" fillId="31" borderId="106" xfId="0" applyFont="1" applyFill="1" applyBorder="1" applyAlignment="1" applyProtection="1">
      <alignment horizontal="center" vertical="center"/>
      <protection locked="0"/>
    </xf>
    <xf numFmtId="0" fontId="25" fillId="0" borderId="54" xfId="0" applyFont="1" applyBorder="1" applyProtection="1">
      <alignment vertical="center"/>
      <protection locked="0"/>
    </xf>
    <xf numFmtId="0" fontId="25" fillId="0" borderId="54" xfId="0" applyFont="1" applyBorder="1" applyAlignment="1" applyProtection="1">
      <alignment vertical="center" wrapText="1"/>
      <protection locked="0"/>
    </xf>
    <xf numFmtId="0" fontId="25" fillId="0" borderId="138" xfId="0" applyFont="1" applyBorder="1" applyProtection="1">
      <alignment vertical="center"/>
      <protection locked="0"/>
    </xf>
    <xf numFmtId="0" fontId="25" fillId="0" borderId="138" xfId="0" applyFont="1" applyBorder="1" applyAlignment="1" applyProtection="1">
      <alignment vertical="center" wrapText="1"/>
      <protection locked="0"/>
    </xf>
    <xf numFmtId="0" fontId="25" fillId="0" borderId="0" xfId="0" applyFont="1" applyBorder="1" applyProtection="1">
      <alignment vertical="center"/>
      <protection locked="0"/>
    </xf>
    <xf numFmtId="0" fontId="25" fillId="0" borderId="0" xfId="0" applyFont="1" applyBorder="1" applyAlignment="1" applyProtection="1">
      <alignment vertical="top"/>
      <protection locked="0"/>
    </xf>
    <xf numFmtId="0" fontId="25" fillId="0" borderId="0" xfId="0" applyFont="1" applyProtection="1">
      <alignment vertical="center"/>
      <protection locked="0"/>
    </xf>
    <xf numFmtId="0" fontId="25" fillId="0" borderId="19"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49" xfId="0" applyFont="1" applyBorder="1" applyAlignment="1" applyProtection="1">
      <alignment vertical="center"/>
      <protection locked="0"/>
    </xf>
    <xf numFmtId="0" fontId="25" fillId="0" borderId="43"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50" xfId="0" applyFont="1" applyBorder="1" applyAlignment="1" applyProtection="1">
      <alignment vertical="center"/>
      <protection locked="0"/>
    </xf>
    <xf numFmtId="0" fontId="31" fillId="0" borderId="19" xfId="34" applyNumberFormat="1" applyFont="1" applyBorder="1" applyAlignment="1" applyProtection="1">
      <alignment horizontal="right" vertical="center"/>
    </xf>
    <xf numFmtId="178" fontId="31" fillId="30" borderId="14" xfId="34" applyNumberFormat="1" applyFont="1" applyFill="1" applyBorder="1" applyAlignment="1" applyProtection="1">
      <alignment vertical="center"/>
      <protection locked="0"/>
    </xf>
    <xf numFmtId="0" fontId="31" fillId="0" borderId="49" xfId="34" applyNumberFormat="1" applyFont="1" applyBorder="1" applyAlignment="1" applyProtection="1">
      <alignment vertical="center"/>
    </xf>
    <xf numFmtId="0" fontId="32" fillId="27" borderId="138" xfId="34" applyFont="1" applyFill="1" applyBorder="1" applyAlignment="1">
      <alignment horizontal="center" vertical="center"/>
    </xf>
    <xf numFmtId="0" fontId="38" fillId="27" borderId="54" xfId="34" applyFont="1" applyFill="1" applyBorder="1" applyAlignment="1">
      <alignment horizontal="center" vertical="center"/>
    </xf>
    <xf numFmtId="0" fontId="38" fillId="28" borderId="140" xfId="34" applyFont="1" applyFill="1" applyBorder="1" applyAlignment="1">
      <alignment horizontal="center" vertical="center"/>
    </xf>
    <xf numFmtId="0" fontId="38" fillId="28" borderId="139" xfId="34" applyFont="1" applyFill="1" applyBorder="1" applyAlignment="1">
      <alignment horizontal="center" vertical="center"/>
    </xf>
    <xf numFmtId="0" fontId="38" fillId="28" borderId="138" xfId="34" applyFont="1" applyFill="1" applyBorder="1" applyAlignment="1">
      <alignment horizontal="center" vertical="center"/>
    </xf>
    <xf numFmtId="0" fontId="32" fillId="0" borderId="139" xfId="34" applyNumberFormat="1" applyFont="1" applyFill="1" applyBorder="1" applyAlignment="1" applyProtection="1">
      <alignment vertical="center" shrinkToFit="1"/>
    </xf>
    <xf numFmtId="0" fontId="32" fillId="28" borderId="141" xfId="34" applyNumberFormat="1" applyFont="1" applyFill="1" applyBorder="1" applyAlignment="1" applyProtection="1">
      <alignment horizontal="center" vertical="center"/>
    </xf>
    <xf numFmtId="0" fontId="32" fillId="29" borderId="104" xfId="34" applyNumberFormat="1" applyFont="1" applyFill="1" applyBorder="1" applyAlignment="1" applyProtection="1">
      <alignment vertical="center"/>
    </xf>
    <xf numFmtId="0" fontId="38" fillId="28" borderId="141" xfId="34" applyFont="1" applyFill="1" applyBorder="1" applyAlignment="1">
      <alignment horizontal="right" vertical="center"/>
    </xf>
    <xf numFmtId="0" fontId="0" fillId="0" borderId="0" xfId="0" applyAlignment="1">
      <alignment horizontal="right" vertical="center"/>
    </xf>
    <xf numFmtId="181" fontId="0" fillId="0" borderId="146" xfId="0" applyNumberFormat="1" applyBorder="1">
      <alignment vertical="center"/>
    </xf>
    <xf numFmtId="3" fontId="56" fillId="0" borderId="0" xfId="0" applyNumberFormat="1" applyFont="1" applyFill="1">
      <alignment vertical="center"/>
    </xf>
    <xf numFmtId="3" fontId="0" fillId="0" borderId="0" xfId="0" applyNumberFormat="1" applyFill="1">
      <alignment vertical="center"/>
    </xf>
    <xf numFmtId="56" fontId="0" fillId="0" borderId="0" xfId="0" applyNumberFormat="1" applyFill="1" applyAlignment="1">
      <alignment horizontal="center" vertical="center"/>
    </xf>
    <xf numFmtId="177" fontId="51" fillId="0" borderId="0" xfId="0" applyNumberFormat="1" applyFont="1" applyFill="1" applyAlignment="1">
      <alignment horizontal="right" vertical="center"/>
    </xf>
    <xf numFmtId="0" fontId="0" fillId="30" borderId="0" xfId="0" applyFill="1" applyProtection="1">
      <alignment vertical="center"/>
      <protection locked="0"/>
    </xf>
    <xf numFmtId="0" fontId="0" fillId="0" borderId="146" xfId="0" applyBorder="1" applyProtection="1">
      <alignment vertical="center"/>
    </xf>
    <xf numFmtId="0" fontId="0" fillId="0" borderId="139" xfId="0" applyBorder="1" applyProtection="1">
      <alignment vertical="center"/>
    </xf>
    <xf numFmtId="0" fontId="26" fillId="0" borderId="54" xfId="35" applyFont="1" applyFill="1" applyBorder="1" applyAlignment="1">
      <alignment horizontal="left" vertical="center"/>
    </xf>
    <xf numFmtId="0" fontId="26" fillId="0" borderId="24" xfId="35" applyFont="1" applyFill="1" applyBorder="1" applyAlignment="1">
      <alignment horizontal="left" vertical="center"/>
    </xf>
    <xf numFmtId="0" fontId="26" fillId="0" borderId="138" xfId="35" applyFont="1" applyFill="1" applyBorder="1" applyAlignment="1">
      <alignment horizontal="left" vertical="center"/>
    </xf>
    <xf numFmtId="0" fontId="26" fillId="0" borderId="64" xfId="35" applyFont="1" applyFill="1" applyBorder="1" applyAlignment="1">
      <alignment horizontal="center" vertical="center"/>
    </xf>
    <xf numFmtId="0" fontId="32" fillId="25" borderId="11" xfId="34" applyNumberFormat="1" applyFont="1" applyFill="1" applyBorder="1" applyAlignment="1" applyProtection="1">
      <alignment horizontal="left" vertical="center"/>
    </xf>
    <xf numFmtId="0" fontId="32" fillId="25" borderId="42" xfId="34" applyNumberFormat="1" applyFont="1" applyFill="1" applyBorder="1" applyAlignment="1" applyProtection="1">
      <alignment horizontal="left" vertical="center"/>
    </xf>
    <xf numFmtId="0" fontId="32" fillId="25" borderId="28" xfId="34" applyNumberFormat="1" applyFont="1" applyFill="1" applyBorder="1" applyAlignment="1" applyProtection="1">
      <alignment horizontal="left" vertical="center"/>
    </xf>
    <xf numFmtId="0" fontId="32" fillId="0" borderId="28" xfId="34" applyNumberFormat="1" applyFont="1" applyFill="1" applyBorder="1" applyAlignment="1" applyProtection="1">
      <alignment horizontal="center" vertical="center"/>
    </xf>
    <xf numFmtId="0" fontId="32" fillId="0" borderId="28" xfId="34" applyNumberFormat="1" applyFont="1" applyFill="1" applyBorder="1" applyAlignment="1" applyProtection="1">
      <alignment horizontal="center" vertical="center"/>
    </xf>
    <xf numFmtId="0" fontId="32" fillId="0" borderId="0" xfId="34" applyFont="1" applyFill="1" applyBorder="1" applyAlignment="1">
      <alignment vertical="center"/>
    </xf>
    <xf numFmtId="0" fontId="32" fillId="0" borderId="0" xfId="34" applyFont="1" applyFill="1" applyBorder="1" applyAlignment="1">
      <alignment horizontal="right" vertical="center"/>
    </xf>
    <xf numFmtId="0" fontId="32" fillId="30" borderId="139" xfId="34" applyNumberFormat="1" applyFont="1" applyFill="1" applyBorder="1" applyAlignment="1" applyProtection="1">
      <alignment horizontal="left" vertical="center"/>
      <protection locked="0"/>
    </xf>
    <xf numFmtId="0" fontId="32" fillId="0" borderId="141" xfId="34" applyFont="1" applyFill="1" applyBorder="1" applyAlignment="1">
      <alignment horizontal="left" vertical="center" shrinkToFit="1"/>
    </xf>
    <xf numFmtId="38" fontId="26" fillId="0" borderId="141" xfId="33" applyFont="1" applyFill="1" applyBorder="1" applyAlignment="1">
      <alignment horizontal="right" vertical="center"/>
    </xf>
    <xf numFmtId="0" fontId="32" fillId="30" borderId="135" xfId="34" applyNumberFormat="1" applyFont="1" applyFill="1" applyBorder="1" applyAlignment="1" applyProtection="1">
      <alignment horizontal="center" vertical="center"/>
      <protection locked="0"/>
    </xf>
    <xf numFmtId="0" fontId="32" fillId="25" borderId="138" xfId="34" applyFont="1" applyFill="1" applyBorder="1" applyAlignment="1">
      <alignment horizontal="left" vertical="center" shrinkToFit="1"/>
    </xf>
    <xf numFmtId="0" fontId="32" fillId="30" borderId="130" xfId="34" applyNumberFormat="1" applyFont="1" applyFill="1" applyBorder="1" applyAlignment="1" applyProtection="1">
      <alignment horizontal="left" vertical="center"/>
      <protection locked="0"/>
    </xf>
    <xf numFmtId="0" fontId="32" fillId="30" borderId="169" xfId="34" applyNumberFormat="1" applyFont="1" applyFill="1" applyBorder="1" applyAlignment="1" applyProtection="1">
      <alignment horizontal="left" vertical="center"/>
      <protection locked="0"/>
    </xf>
    <xf numFmtId="0" fontId="32" fillId="30" borderId="140" xfId="34" applyNumberFormat="1" applyFont="1" applyFill="1" applyBorder="1" applyAlignment="1" applyProtection="1">
      <alignment horizontal="left" vertical="center"/>
      <protection locked="0"/>
    </xf>
    <xf numFmtId="0" fontId="32" fillId="30" borderId="170" xfId="0" applyNumberFormat="1" applyFont="1" applyFill="1" applyBorder="1" applyAlignment="1" applyProtection="1">
      <alignment vertical="center"/>
      <protection locked="0"/>
    </xf>
    <xf numFmtId="0" fontId="32" fillId="30" borderId="169" xfId="34" applyNumberFormat="1" applyFont="1" applyFill="1" applyBorder="1" applyAlignment="1" applyProtection="1">
      <alignment horizontal="center" vertical="center"/>
      <protection locked="0"/>
    </xf>
    <xf numFmtId="38" fontId="32" fillId="30" borderId="169" xfId="33" applyFont="1" applyFill="1" applyBorder="1" applyAlignment="1" applyProtection="1">
      <alignment horizontal="center" vertical="center"/>
      <protection locked="0"/>
    </xf>
    <xf numFmtId="40" fontId="32" fillId="30" borderId="169" xfId="33" applyNumberFormat="1" applyFont="1" applyFill="1" applyBorder="1" applyAlignment="1" applyProtection="1">
      <alignment horizontal="center" vertical="center"/>
      <protection locked="0"/>
    </xf>
    <xf numFmtId="0" fontId="32" fillId="30" borderId="169" xfId="34" applyFont="1" applyFill="1" applyBorder="1" applyAlignment="1" applyProtection="1">
      <alignment horizontal="center" vertical="center"/>
      <protection locked="0"/>
    </xf>
    <xf numFmtId="0" fontId="32" fillId="30" borderId="140" xfId="34" applyFont="1" applyFill="1" applyBorder="1" applyAlignment="1" applyProtection="1">
      <alignment horizontal="left" vertical="center" shrinkToFit="1"/>
      <protection locked="0"/>
    </xf>
    <xf numFmtId="38" fontId="26" fillId="0" borderId="140" xfId="33" applyFont="1" applyFill="1" applyBorder="1" applyAlignment="1">
      <alignment horizontal="right" vertical="center"/>
    </xf>
    <xf numFmtId="179" fontId="32" fillId="30" borderId="172" xfId="34" applyNumberFormat="1" applyFont="1" applyFill="1" applyBorder="1" applyAlignment="1" applyProtection="1">
      <alignment horizontal="center" vertical="center"/>
      <protection locked="0"/>
    </xf>
    <xf numFmtId="0" fontId="32" fillId="30" borderId="69" xfId="34" applyNumberFormat="1" applyFont="1" applyFill="1" applyBorder="1" applyAlignment="1" applyProtection="1">
      <alignment horizontal="left" vertical="center"/>
      <protection locked="0"/>
    </xf>
    <xf numFmtId="0" fontId="32" fillId="30" borderId="175" xfId="34" applyNumberFormat="1" applyFont="1" applyFill="1" applyBorder="1" applyAlignment="1" applyProtection="1">
      <alignment horizontal="left" vertical="center"/>
      <protection locked="0"/>
    </xf>
    <xf numFmtId="0" fontId="32" fillId="30" borderId="176" xfId="34" applyNumberFormat="1" applyFont="1" applyFill="1" applyBorder="1" applyAlignment="1" applyProtection="1">
      <alignment horizontal="left" vertical="center"/>
      <protection locked="0"/>
    </xf>
    <xf numFmtId="0" fontId="32" fillId="30" borderId="174" xfId="0" applyNumberFormat="1" applyFont="1" applyFill="1" applyBorder="1" applyAlignment="1" applyProtection="1">
      <alignment vertical="center"/>
      <protection locked="0"/>
    </xf>
    <xf numFmtId="0" fontId="32" fillId="30" borderId="175" xfId="34" applyNumberFormat="1" applyFont="1" applyFill="1" applyBorder="1" applyAlignment="1" applyProtection="1">
      <alignment horizontal="center" vertical="center"/>
      <protection locked="0"/>
    </xf>
    <xf numFmtId="38" fontId="32" fillId="30" borderId="175" xfId="33" applyFont="1" applyFill="1" applyBorder="1" applyAlignment="1" applyProtection="1">
      <alignment horizontal="center" vertical="center"/>
      <protection locked="0"/>
    </xf>
    <xf numFmtId="40" fontId="32" fillId="30" borderId="175" xfId="33" applyNumberFormat="1" applyFont="1" applyFill="1" applyBorder="1" applyAlignment="1" applyProtection="1">
      <alignment horizontal="center" vertical="center"/>
      <protection locked="0"/>
    </xf>
    <xf numFmtId="0" fontId="32" fillId="30" borderId="175" xfId="34" applyFont="1" applyFill="1" applyBorder="1" applyAlignment="1" applyProtection="1">
      <alignment horizontal="center" vertical="center"/>
      <protection locked="0"/>
    </xf>
    <xf numFmtId="0" fontId="32" fillId="30" borderId="176" xfId="34" applyFont="1" applyFill="1" applyBorder="1" applyAlignment="1" applyProtection="1">
      <alignment horizontal="left" vertical="center" shrinkToFit="1"/>
      <protection locked="0"/>
    </xf>
    <xf numFmtId="38" fontId="26" fillId="0" borderId="176" xfId="33" applyFont="1" applyFill="1" applyBorder="1" applyAlignment="1">
      <alignment horizontal="right" vertical="center"/>
    </xf>
    <xf numFmtId="179" fontId="32" fillId="30" borderId="177" xfId="34" applyNumberFormat="1" applyFont="1" applyFill="1" applyBorder="1" applyAlignment="1" applyProtection="1">
      <alignment horizontal="center" vertical="center"/>
      <protection locked="0"/>
    </xf>
    <xf numFmtId="0" fontId="57" fillId="0" borderId="28" xfId="34" applyNumberFormat="1" applyFont="1" applyFill="1" applyBorder="1" applyAlignment="1" applyProtection="1">
      <alignment vertical="center"/>
    </xf>
    <xf numFmtId="0" fontId="32" fillId="0" borderId="42" xfId="34" applyNumberFormat="1" applyFont="1" applyFill="1" applyBorder="1" applyAlignment="1" applyProtection="1">
      <alignment horizontal="center" vertical="center"/>
    </xf>
    <xf numFmtId="0" fontId="57" fillId="0" borderId="44" xfId="34" applyNumberFormat="1" applyFont="1" applyFill="1" applyBorder="1" applyAlignment="1" applyProtection="1">
      <alignment vertical="center"/>
    </xf>
    <xf numFmtId="0" fontId="55" fillId="30" borderId="58" xfId="35" applyFont="1" applyFill="1" applyBorder="1" applyAlignment="1" applyProtection="1">
      <alignment horizontal="left" vertical="center"/>
      <protection locked="0"/>
    </xf>
    <xf numFmtId="0" fontId="55" fillId="30" borderId="14" xfId="35" applyFont="1" applyFill="1" applyBorder="1" applyAlignment="1" applyProtection="1">
      <alignment horizontal="left" vertical="center"/>
      <protection locked="0"/>
    </xf>
    <xf numFmtId="0" fontId="55" fillId="30" borderId="49" xfId="0" applyFont="1" applyFill="1" applyBorder="1" applyAlignment="1" applyProtection="1">
      <alignment horizontal="left" vertical="center"/>
      <protection locked="0"/>
    </xf>
    <xf numFmtId="0" fontId="55" fillId="30" borderId="60" xfId="35" applyFont="1" applyFill="1" applyBorder="1" applyAlignment="1" applyProtection="1">
      <alignment horizontal="left" vertical="center"/>
      <protection locked="0"/>
    </xf>
    <xf numFmtId="0" fontId="55" fillId="30" borderId="55" xfId="35" applyFont="1" applyFill="1" applyBorder="1" applyAlignment="1" applyProtection="1">
      <alignment horizontal="left" vertical="center"/>
      <protection locked="0"/>
    </xf>
    <xf numFmtId="0" fontId="55" fillId="30" borderId="69" xfId="35" applyFont="1" applyFill="1" applyBorder="1" applyAlignment="1" applyProtection="1">
      <alignment horizontal="left" vertical="center"/>
      <protection locked="0"/>
    </xf>
    <xf numFmtId="0" fontId="55" fillId="30" borderId="54" xfId="0" applyFont="1" applyFill="1" applyBorder="1" applyAlignment="1" applyProtection="1">
      <alignment horizontal="left" vertical="center" wrapText="1"/>
      <protection locked="0"/>
    </xf>
    <xf numFmtId="0" fontId="55" fillId="30" borderId="72" xfId="0" applyFont="1" applyFill="1" applyBorder="1" applyAlignment="1" applyProtection="1">
      <alignment horizontal="left" vertical="center" wrapText="1"/>
      <protection locked="0"/>
    </xf>
    <xf numFmtId="0" fontId="55" fillId="30" borderId="54" xfId="35" applyFont="1" applyFill="1" applyBorder="1" applyAlignment="1" applyProtection="1">
      <alignment horizontal="center" vertical="center"/>
      <protection locked="0"/>
    </xf>
    <xf numFmtId="0" fontId="55" fillId="30" borderId="72" xfId="35" applyFont="1" applyFill="1" applyBorder="1" applyAlignment="1" applyProtection="1">
      <alignment horizontal="center" vertical="center"/>
      <protection locked="0"/>
    </xf>
    <xf numFmtId="0" fontId="54" fillId="30" borderId="54" xfId="35" applyFont="1" applyFill="1" applyBorder="1" applyAlignment="1" applyProtection="1">
      <alignment horizontal="center" vertical="center" wrapText="1"/>
      <protection locked="0"/>
    </xf>
    <xf numFmtId="0" fontId="54" fillId="30" borderId="72" xfId="35" applyFont="1" applyFill="1" applyBorder="1" applyAlignment="1" applyProtection="1">
      <alignment horizontal="center" vertical="center" wrapText="1"/>
      <protection locked="0"/>
    </xf>
    <xf numFmtId="179" fontId="54" fillId="30" borderId="54" xfId="38" applyNumberFormat="1" applyFont="1" applyFill="1" applyBorder="1" applyAlignment="1" applyProtection="1">
      <alignment horizontal="center" vertical="center"/>
      <protection locked="0"/>
    </xf>
    <xf numFmtId="179" fontId="54" fillId="30" borderId="72" xfId="38" applyNumberFormat="1" applyFont="1" applyFill="1" applyBorder="1" applyAlignment="1" applyProtection="1">
      <alignment horizontal="center" vertical="center"/>
      <protection locked="0"/>
    </xf>
    <xf numFmtId="0" fontId="54" fillId="30" borderId="81" xfId="35" applyFont="1" applyFill="1" applyBorder="1" applyAlignment="1" applyProtection="1">
      <alignment horizontal="left" vertical="center" wrapText="1"/>
      <protection locked="0"/>
    </xf>
    <xf numFmtId="0" fontId="54" fillId="30" borderId="85" xfId="35" applyFont="1" applyFill="1" applyBorder="1" applyAlignment="1" applyProtection="1">
      <alignment horizontal="left" vertical="center" wrapText="1"/>
      <protection locked="0"/>
    </xf>
    <xf numFmtId="0" fontId="32" fillId="0" borderId="58" xfId="35" applyFont="1" applyFill="1" applyBorder="1" applyAlignment="1">
      <alignment horizontal="left" vertical="center"/>
    </xf>
    <xf numFmtId="0" fontId="32" fillId="0" borderId="14" xfId="35" applyFont="1" applyFill="1" applyBorder="1" applyAlignment="1">
      <alignment horizontal="left" vertical="center"/>
    </xf>
    <xf numFmtId="0" fontId="32" fillId="0" borderId="49" xfId="0" applyFont="1" applyFill="1" applyBorder="1" applyAlignment="1">
      <alignment horizontal="left" vertical="center"/>
    </xf>
    <xf numFmtId="0" fontId="32" fillId="0" borderId="59" xfId="35" applyFont="1" applyFill="1" applyBorder="1" applyAlignment="1">
      <alignment horizontal="left" vertical="center"/>
    </xf>
    <xf numFmtId="0" fontId="32" fillId="0" borderId="11" xfId="35" applyFont="1" applyFill="1" applyBorder="1" applyAlignment="1">
      <alignment horizontal="left" vertical="center"/>
    </xf>
    <xf numFmtId="0" fontId="32" fillId="0" borderId="50" xfId="35" applyFont="1" applyFill="1" applyBorder="1" applyAlignment="1">
      <alignment horizontal="left" vertical="center"/>
    </xf>
    <xf numFmtId="0" fontId="54" fillId="30" borderId="54" xfId="35" applyFont="1" applyFill="1" applyBorder="1" applyAlignment="1" applyProtection="1">
      <alignment horizontal="left" vertical="center"/>
      <protection locked="0"/>
    </xf>
    <xf numFmtId="0" fontId="54" fillId="30" borderId="138" xfId="35" applyFont="1" applyFill="1" applyBorder="1" applyAlignment="1" applyProtection="1">
      <alignment horizontal="left" vertical="center"/>
      <protection locked="0"/>
    </xf>
    <xf numFmtId="0" fontId="55" fillId="30" borderId="138" xfId="35" applyFont="1" applyFill="1" applyBorder="1" applyAlignment="1" applyProtection="1">
      <alignment horizontal="center" vertical="center"/>
      <protection locked="0"/>
    </xf>
    <xf numFmtId="0" fontId="26" fillId="0" borderId="54" xfId="35" applyFont="1" applyFill="1" applyBorder="1" applyAlignment="1">
      <alignment horizontal="center" vertical="center"/>
    </xf>
    <xf numFmtId="0" fontId="26" fillId="0" borderId="138" xfId="35" applyFont="1" applyFill="1" applyBorder="1" applyAlignment="1">
      <alignment horizontal="center" vertical="center"/>
    </xf>
    <xf numFmtId="179" fontId="54" fillId="30" borderId="138" xfId="38" applyNumberFormat="1" applyFont="1" applyFill="1" applyBorder="1" applyAlignment="1" applyProtection="1">
      <alignment horizontal="center" vertical="center"/>
      <protection locked="0"/>
    </xf>
    <xf numFmtId="0" fontId="54" fillId="30" borderId="82" xfId="35" applyFont="1" applyFill="1" applyBorder="1" applyAlignment="1" applyProtection="1">
      <alignment horizontal="left" vertical="center" wrapText="1"/>
      <protection locked="0"/>
    </xf>
    <xf numFmtId="0" fontId="25" fillId="26" borderId="57" xfId="35" applyFont="1" applyFill="1" applyBorder="1" applyAlignment="1">
      <alignment vertical="center"/>
    </xf>
    <xf numFmtId="0" fontId="26" fillId="26" borderId="65" xfId="35" applyFont="1" applyFill="1" applyBorder="1" applyAlignment="1">
      <alignment vertical="center"/>
    </xf>
    <xf numFmtId="0" fontId="26" fillId="26" borderId="80" xfId="35" applyFont="1" applyFill="1" applyBorder="1" applyAlignment="1">
      <alignment vertical="center"/>
    </xf>
    <xf numFmtId="0" fontId="55" fillId="30" borderId="59" xfId="35" applyFont="1" applyFill="1" applyBorder="1" applyAlignment="1" applyProtection="1">
      <alignment horizontal="left" vertical="center"/>
      <protection locked="0"/>
    </xf>
    <xf numFmtId="0" fontId="55" fillId="30" borderId="11" xfId="35" applyFont="1" applyFill="1" applyBorder="1" applyAlignment="1" applyProtection="1">
      <alignment horizontal="left" vertical="center"/>
      <protection locked="0"/>
    </xf>
    <xf numFmtId="0" fontId="55" fillId="30" borderId="50" xfId="35" applyFont="1" applyFill="1" applyBorder="1" applyAlignment="1" applyProtection="1">
      <alignment horizontal="left" vertical="center"/>
      <protection locked="0"/>
    </xf>
    <xf numFmtId="0" fontId="55" fillId="30" borderId="54" xfId="35" applyFont="1" applyFill="1" applyBorder="1" applyAlignment="1" applyProtection="1">
      <alignment horizontal="left" vertical="center"/>
      <protection locked="0"/>
    </xf>
    <xf numFmtId="0" fontId="55" fillId="30" borderId="138" xfId="35" applyFont="1" applyFill="1" applyBorder="1" applyAlignment="1" applyProtection="1">
      <alignment horizontal="left" vertical="center"/>
      <protection locked="0"/>
    </xf>
    <xf numFmtId="0" fontId="54" fillId="30" borderId="54" xfId="35" applyFont="1" applyFill="1" applyBorder="1" applyAlignment="1" applyProtection="1">
      <alignment horizontal="center" vertical="center"/>
      <protection locked="0"/>
    </xf>
    <xf numFmtId="0" fontId="54" fillId="30" borderId="138" xfId="35" applyFont="1" applyFill="1" applyBorder="1" applyAlignment="1" applyProtection="1">
      <alignment horizontal="center" vertical="center"/>
      <protection locked="0"/>
    </xf>
    <xf numFmtId="179" fontId="54" fillId="30" borderId="24" xfId="38" applyNumberFormat="1" applyFont="1" applyFill="1" applyBorder="1" applyAlignment="1" applyProtection="1">
      <alignment horizontal="center" vertical="center"/>
      <protection locked="0"/>
    </xf>
    <xf numFmtId="0" fontId="54" fillId="30" borderId="54" xfId="35" applyFont="1" applyFill="1" applyBorder="1" applyAlignment="1" applyProtection="1">
      <alignment horizontal="left" vertical="center" wrapText="1"/>
      <protection locked="0"/>
    </xf>
    <xf numFmtId="0" fontId="54" fillId="30" borderId="138" xfId="35" applyFont="1" applyFill="1" applyBorder="1" applyAlignment="1" applyProtection="1">
      <alignment horizontal="left" vertical="center" wrapText="1"/>
      <protection locked="0"/>
    </xf>
    <xf numFmtId="0" fontId="54" fillId="30" borderId="81" xfId="35" applyFont="1" applyFill="1" applyBorder="1" applyAlignment="1" applyProtection="1">
      <alignment horizontal="left" vertical="center" shrinkToFit="1"/>
      <protection locked="0"/>
    </xf>
    <xf numFmtId="0" fontId="54" fillId="30" borderId="82" xfId="35" applyFont="1" applyFill="1" applyBorder="1" applyAlignment="1" applyProtection="1">
      <alignment horizontal="left" vertical="center" shrinkToFit="1"/>
      <protection locked="0"/>
    </xf>
    <xf numFmtId="0" fontId="32" fillId="0" borderId="58" xfId="35" applyFont="1" applyFill="1" applyBorder="1" applyAlignment="1">
      <alignment horizontal="left" vertical="center" shrinkToFit="1"/>
    </xf>
    <xf numFmtId="0" fontId="32" fillId="0" borderId="14" xfId="35" applyFont="1" applyFill="1" applyBorder="1" applyAlignment="1">
      <alignment horizontal="left" vertical="center" shrinkToFit="1"/>
    </xf>
    <xf numFmtId="0" fontId="32" fillId="0" borderId="49" xfId="35" applyFont="1" applyFill="1" applyBorder="1" applyAlignment="1">
      <alignment horizontal="left" vertical="center" shrinkToFit="1"/>
    </xf>
    <xf numFmtId="0" fontId="32" fillId="0" borderId="59" xfId="35" applyFont="1" applyFill="1" applyBorder="1" applyAlignment="1">
      <alignment horizontal="left" vertical="center" shrinkToFit="1"/>
    </xf>
    <xf numFmtId="0" fontId="32" fillId="0" borderId="11" xfId="35" applyFont="1" applyFill="1" applyBorder="1" applyAlignment="1">
      <alignment horizontal="left" vertical="center" shrinkToFit="1"/>
    </xf>
    <xf numFmtId="0" fontId="32" fillId="0" borderId="50" xfId="35" applyFont="1" applyFill="1" applyBorder="1" applyAlignment="1">
      <alignment horizontal="left" vertical="center" shrinkToFit="1"/>
    </xf>
    <xf numFmtId="0" fontId="32" fillId="0" borderId="60" xfId="35" applyFont="1" applyFill="1" applyBorder="1" applyAlignment="1">
      <alignment horizontal="left" vertical="center"/>
    </xf>
    <xf numFmtId="0" fontId="32" fillId="0" borderId="55" xfId="35" applyFont="1" applyFill="1" applyBorder="1" applyAlignment="1">
      <alignment horizontal="left" vertical="center"/>
    </xf>
    <xf numFmtId="0" fontId="32" fillId="0" borderId="69" xfId="35" applyFont="1" applyFill="1" applyBorder="1" applyAlignment="1">
      <alignment horizontal="left" vertical="center"/>
    </xf>
    <xf numFmtId="0" fontId="54" fillId="30" borderId="72" xfId="35" applyFont="1" applyFill="1" applyBorder="1" applyAlignment="1" applyProtection="1">
      <alignment horizontal="left" vertical="center"/>
      <protection locked="0"/>
    </xf>
    <xf numFmtId="0" fontId="26" fillId="0" borderId="72" xfId="35" applyFont="1" applyFill="1" applyBorder="1" applyAlignment="1">
      <alignment horizontal="center" vertical="center"/>
    </xf>
    <xf numFmtId="179" fontId="54" fillId="30" borderId="54" xfId="38" applyNumberFormat="1" applyFont="1" applyFill="1" applyBorder="1" applyAlignment="1" applyProtection="1">
      <alignment horizontal="center" vertical="center" wrapText="1"/>
      <protection locked="0"/>
    </xf>
    <xf numFmtId="179" fontId="54" fillId="30" borderId="138" xfId="38" applyNumberFormat="1" applyFont="1" applyFill="1" applyBorder="1" applyAlignment="1" applyProtection="1">
      <alignment horizontal="center" vertical="center" wrapText="1"/>
      <protection locked="0"/>
    </xf>
    <xf numFmtId="0" fontId="54" fillId="30" borderId="85" xfId="35" applyFont="1" applyFill="1" applyBorder="1" applyAlignment="1" applyProtection="1">
      <alignment horizontal="left" vertical="center" shrinkToFit="1"/>
      <protection locked="0"/>
    </xf>
    <xf numFmtId="0" fontId="32" fillId="0" borderId="61" xfId="35" applyFont="1" applyFill="1" applyBorder="1" applyAlignment="1">
      <alignment horizontal="left" vertical="center"/>
    </xf>
    <xf numFmtId="0" fontId="32" fillId="0" borderId="0" xfId="35" applyFont="1" applyFill="1" applyBorder="1" applyAlignment="1">
      <alignment horizontal="left" vertical="center"/>
    </xf>
    <xf numFmtId="0" fontId="32" fillId="0" borderId="10" xfId="35" applyFont="1" applyFill="1" applyBorder="1" applyAlignment="1">
      <alignment horizontal="left" vertical="center"/>
    </xf>
    <xf numFmtId="0" fontId="54" fillId="30" borderId="23" xfId="35" applyFont="1" applyFill="1" applyBorder="1" applyAlignment="1" applyProtection="1">
      <alignment horizontal="left" vertical="center"/>
      <protection locked="0"/>
    </xf>
    <xf numFmtId="0" fontId="26" fillId="0" borderId="23" xfId="35" applyFont="1" applyFill="1" applyBorder="1" applyAlignment="1">
      <alignment horizontal="center" vertical="center"/>
    </xf>
    <xf numFmtId="179" fontId="54" fillId="30" borderId="23" xfId="38" applyNumberFormat="1" applyFont="1" applyFill="1" applyBorder="1" applyAlignment="1" applyProtection="1">
      <alignment horizontal="center" vertical="center"/>
      <protection locked="0"/>
    </xf>
    <xf numFmtId="0" fontId="54" fillId="30" borderId="84" xfId="35" applyFont="1" applyFill="1" applyBorder="1" applyAlignment="1" applyProtection="1">
      <alignment horizontal="left" vertical="center" shrinkToFit="1"/>
      <protection locked="0"/>
    </xf>
    <xf numFmtId="0" fontId="54" fillId="30" borderId="24" xfId="35" applyFont="1" applyFill="1" applyBorder="1" applyAlignment="1" applyProtection="1">
      <alignment horizontal="left" vertical="center"/>
      <protection locked="0"/>
    </xf>
    <xf numFmtId="0" fontId="26" fillId="0" borderId="24" xfId="35" applyFont="1" applyFill="1" applyBorder="1" applyAlignment="1">
      <alignment horizontal="center" vertical="center"/>
    </xf>
    <xf numFmtId="179" fontId="54" fillId="30" borderId="24" xfId="38" applyNumberFormat="1" applyFont="1" applyFill="1" applyBorder="1" applyAlignment="1" applyProtection="1">
      <alignment horizontal="center" vertical="center" wrapText="1"/>
      <protection locked="0"/>
    </xf>
    <xf numFmtId="0" fontId="54" fillId="30" borderId="88" xfId="35" applyFont="1" applyFill="1" applyBorder="1" applyAlignment="1" applyProtection="1">
      <alignment horizontal="left" vertical="center" shrinkToFit="1"/>
      <protection locked="0"/>
    </xf>
    <xf numFmtId="0" fontId="55" fillId="30" borderId="24" xfId="0" applyFont="1" applyFill="1" applyBorder="1" applyAlignment="1" applyProtection="1">
      <alignment horizontal="left" vertical="center" wrapText="1"/>
      <protection locked="0"/>
    </xf>
    <xf numFmtId="0" fontId="54" fillId="30" borderId="24" xfId="35" applyFont="1" applyFill="1" applyBorder="1" applyAlignment="1" applyProtection="1">
      <alignment horizontal="center" vertical="center" wrapText="1"/>
      <protection locked="0"/>
    </xf>
    <xf numFmtId="0" fontId="54" fillId="30" borderId="83" xfId="35" applyFont="1" applyFill="1" applyBorder="1" applyAlignment="1" applyProtection="1">
      <alignment horizontal="left" vertical="center" wrapText="1"/>
      <protection locked="0"/>
    </xf>
    <xf numFmtId="0" fontId="31" fillId="0" borderId="56" xfId="35" applyFont="1" applyFill="1" applyBorder="1" applyAlignment="1">
      <alignment horizontal="center" vertical="center"/>
    </xf>
    <xf numFmtId="0" fontId="31" fillId="0" borderId="64" xfId="35" applyFont="1" applyBorder="1" applyAlignment="1">
      <alignment horizontal="center" vertical="center"/>
    </xf>
    <xf numFmtId="0" fontId="54" fillId="30" borderId="72" xfId="35" applyFont="1" applyFill="1" applyBorder="1" applyAlignment="1" applyProtection="1">
      <alignment horizontal="left" vertical="center" wrapText="1"/>
      <protection locked="0"/>
    </xf>
    <xf numFmtId="0" fontId="26" fillId="0" borderId="54" xfId="35" applyFont="1" applyFill="1" applyBorder="1" applyAlignment="1">
      <alignment horizontal="center" vertical="center" wrapText="1"/>
    </xf>
    <xf numFmtId="0" fontId="26" fillId="0" borderId="72" xfId="35" applyFont="1" applyFill="1" applyBorder="1" applyAlignment="1">
      <alignment horizontal="center" vertical="center" wrapText="1"/>
    </xf>
    <xf numFmtId="0" fontId="32" fillId="0" borderId="58" xfId="35" applyFont="1" applyFill="1" applyBorder="1" applyAlignment="1">
      <alignment horizontal="left" vertical="center" wrapText="1"/>
    </xf>
    <xf numFmtId="0" fontId="55" fillId="30" borderId="24" xfId="35" applyFont="1" applyFill="1" applyBorder="1" applyAlignment="1" applyProtection="1">
      <alignment horizontal="center" vertical="center"/>
      <protection locked="0"/>
    </xf>
    <xf numFmtId="0" fontId="54" fillId="30" borderId="84" xfId="35" applyFont="1" applyFill="1" applyBorder="1" applyAlignment="1" applyProtection="1">
      <alignment horizontal="left" vertical="center" wrapText="1"/>
      <protection locked="0"/>
    </xf>
    <xf numFmtId="0" fontId="55" fillId="30" borderId="22" xfId="35" applyFont="1" applyFill="1" applyBorder="1" applyAlignment="1" applyProtection="1">
      <alignment horizontal="center" vertical="center"/>
      <protection locked="0"/>
    </xf>
    <xf numFmtId="179" fontId="54" fillId="30" borderId="77" xfId="38" applyNumberFormat="1" applyFont="1" applyFill="1" applyBorder="1" applyAlignment="1" applyProtection="1">
      <alignment horizontal="center" vertical="center"/>
      <protection locked="0"/>
    </xf>
    <xf numFmtId="179" fontId="54" fillId="30" borderId="73" xfId="38" applyNumberFormat="1" applyFont="1" applyFill="1" applyBorder="1" applyAlignment="1" applyProtection="1">
      <alignment horizontal="center" vertical="center"/>
      <protection locked="0"/>
    </xf>
    <xf numFmtId="0" fontId="26" fillId="0" borderId="24" xfId="35" applyFont="1" applyFill="1" applyBorder="1" applyAlignment="1">
      <alignment horizontal="center" vertical="center" wrapText="1"/>
    </xf>
    <xf numFmtId="0" fontId="32" fillId="0" borderId="14" xfId="35" applyFont="1" applyFill="1" applyBorder="1" applyAlignment="1">
      <alignment horizontal="left" vertical="center" wrapText="1"/>
    </xf>
    <xf numFmtId="0" fontId="32" fillId="0" borderId="49" xfId="35" applyFont="1" applyFill="1" applyBorder="1" applyAlignment="1">
      <alignment horizontal="left" vertical="center" wrapText="1"/>
    </xf>
    <xf numFmtId="0" fontId="32" fillId="0" borderId="61" xfId="35" applyFont="1" applyFill="1" applyBorder="1" applyAlignment="1">
      <alignment horizontal="left" vertical="center" wrapText="1"/>
    </xf>
    <xf numFmtId="0" fontId="32" fillId="0" borderId="0" xfId="35" applyFont="1" applyFill="1" applyBorder="1" applyAlignment="1">
      <alignment horizontal="left" vertical="center" wrapText="1"/>
    </xf>
    <xf numFmtId="0" fontId="32" fillId="0" borderId="10" xfId="35" applyFont="1" applyFill="1" applyBorder="1" applyAlignment="1">
      <alignment horizontal="left" vertical="center" wrapText="1"/>
    </xf>
    <xf numFmtId="0" fontId="32" fillId="0" borderId="60" xfId="35" applyFont="1" applyFill="1" applyBorder="1" applyAlignment="1">
      <alignment horizontal="left" vertical="center" wrapText="1"/>
    </xf>
    <xf numFmtId="0" fontId="32" fillId="0" borderId="55" xfId="35" applyFont="1" applyFill="1" applyBorder="1" applyAlignment="1">
      <alignment horizontal="left" vertical="center" wrapText="1"/>
    </xf>
    <xf numFmtId="0" fontId="32" fillId="0" borderId="69" xfId="35" applyFont="1" applyFill="1" applyBorder="1" applyAlignment="1">
      <alignment horizontal="left" vertical="center" wrapText="1"/>
    </xf>
    <xf numFmtId="0" fontId="54" fillId="30" borderId="54" xfId="35" applyFont="1" applyFill="1" applyBorder="1" applyAlignment="1" applyProtection="1">
      <alignment vertical="center" wrapText="1"/>
      <protection locked="0"/>
    </xf>
    <xf numFmtId="0" fontId="54" fillId="30" borderId="24" xfId="35" applyFont="1" applyFill="1" applyBorder="1" applyAlignment="1" applyProtection="1">
      <alignment vertical="center"/>
      <protection locked="0"/>
    </xf>
    <xf numFmtId="0" fontId="54" fillId="30" borderId="138" xfId="35" applyFont="1" applyFill="1" applyBorder="1" applyAlignment="1" applyProtection="1">
      <alignment vertical="center"/>
      <protection locked="0"/>
    </xf>
    <xf numFmtId="0" fontId="32" fillId="0" borderId="54"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26" fillId="0" borderId="64" xfId="35" applyFont="1" applyFill="1" applyBorder="1" applyAlignment="1">
      <alignment horizontal="center" vertical="center"/>
    </xf>
    <xf numFmtId="0" fontId="26" fillId="0" borderId="54" xfId="35" applyFont="1" applyFill="1" applyBorder="1" applyAlignment="1">
      <alignment horizontal="left" vertical="center"/>
    </xf>
    <xf numFmtId="0" fontId="26" fillId="0" borderId="24" xfId="35" applyFont="1" applyFill="1" applyBorder="1" applyAlignment="1">
      <alignment horizontal="left" vertical="center"/>
    </xf>
    <xf numFmtId="0" fontId="26" fillId="0" borderId="138" xfId="35" applyFont="1" applyFill="1" applyBorder="1" applyAlignment="1">
      <alignment horizontal="left" vertical="center"/>
    </xf>
    <xf numFmtId="0" fontId="26" fillId="0" borderId="54" xfId="38" applyFont="1" applyBorder="1" applyAlignment="1">
      <alignment horizontal="right" vertical="center"/>
    </xf>
    <xf numFmtId="0" fontId="26" fillId="0" borderId="23" xfId="38" applyFont="1" applyBorder="1" applyAlignment="1">
      <alignment horizontal="right" vertical="center"/>
    </xf>
    <xf numFmtId="0" fontId="26" fillId="0" borderId="81" xfId="35" applyFont="1" applyFill="1" applyBorder="1" applyAlignment="1">
      <alignment horizontal="left" vertical="center" wrapText="1"/>
    </xf>
    <xf numFmtId="0" fontId="26" fillId="0" borderId="84" xfId="35" applyFont="1" applyFill="1" applyBorder="1" applyAlignment="1">
      <alignment horizontal="left" vertical="center" wrapText="1"/>
    </xf>
    <xf numFmtId="0" fontId="26" fillId="0" borderId="24" xfId="38" applyFont="1" applyBorder="1" applyAlignment="1">
      <alignment horizontal="right" vertical="center"/>
    </xf>
    <xf numFmtId="0" fontId="26" fillId="0" borderId="138" xfId="38" applyFont="1" applyBorder="1" applyAlignment="1">
      <alignment horizontal="right" vertical="center"/>
    </xf>
    <xf numFmtId="0" fontId="26" fillId="0" borderId="83" xfId="35" applyFont="1" applyBorder="1" applyAlignment="1">
      <alignment horizontal="left" vertical="center" wrapText="1"/>
    </xf>
    <xf numFmtId="0" fontId="26" fillId="0" borderId="82" xfId="35" applyFont="1" applyFill="1" applyBorder="1" applyAlignment="1">
      <alignment horizontal="left" vertical="center" wrapText="1"/>
    </xf>
    <xf numFmtId="0" fontId="27" fillId="0" borderId="0" xfId="35" applyFont="1" applyBorder="1" applyAlignment="1">
      <alignment horizontal="left" vertical="center"/>
    </xf>
    <xf numFmtId="0" fontId="28" fillId="0" borderId="0" xfId="35" applyFont="1" applyBorder="1" applyAlignment="1">
      <alignment horizontal="left" vertical="center"/>
    </xf>
    <xf numFmtId="0" fontId="26" fillId="0" borderId="56" xfId="35" applyFont="1" applyFill="1" applyBorder="1" applyAlignment="1">
      <alignment horizontal="center" vertical="center"/>
    </xf>
    <xf numFmtId="0" fontId="26" fillId="0" borderId="68" xfId="35" applyFont="1" applyFill="1" applyBorder="1" applyAlignment="1">
      <alignment horizontal="center" vertical="center"/>
    </xf>
    <xf numFmtId="0" fontId="25" fillId="39" borderId="57" xfId="35" applyFont="1" applyFill="1" applyBorder="1" applyAlignment="1">
      <alignment vertical="center"/>
    </xf>
    <xf numFmtId="0" fontId="26" fillId="39" borderId="65" xfId="35" applyFont="1" applyFill="1" applyBorder="1" applyAlignment="1">
      <alignment vertical="center"/>
    </xf>
    <xf numFmtId="0" fontId="26" fillId="39" borderId="80" xfId="35" applyFont="1" applyFill="1" applyBorder="1" applyAlignment="1">
      <alignment vertical="center"/>
    </xf>
    <xf numFmtId="0" fontId="32" fillId="0" borderId="54" xfId="35" applyFont="1" applyFill="1" applyBorder="1" applyAlignment="1">
      <alignment horizontal="center" vertical="center"/>
    </xf>
    <xf numFmtId="0" fontId="32" fillId="0" borderId="138" xfId="35" applyFont="1" applyFill="1" applyBorder="1" applyAlignment="1">
      <alignment horizontal="center" vertical="center"/>
    </xf>
    <xf numFmtId="179" fontId="26" fillId="30" borderId="54" xfId="38" applyNumberFormat="1" applyFont="1" applyFill="1" applyBorder="1" applyAlignment="1" applyProtection="1">
      <alignment horizontal="center" vertical="center"/>
      <protection locked="0"/>
    </xf>
    <xf numFmtId="179" fontId="26" fillId="30" borderId="138" xfId="38" applyNumberFormat="1" applyFont="1" applyFill="1" applyBorder="1" applyAlignment="1" applyProtection="1">
      <alignment horizontal="center" vertical="center"/>
      <protection locked="0"/>
    </xf>
    <xf numFmtId="0" fontId="26" fillId="30" borderId="83" xfId="35" applyFont="1" applyFill="1" applyBorder="1" applyAlignment="1" applyProtection="1">
      <alignment horizontal="left" vertical="center" wrapText="1"/>
      <protection locked="0"/>
    </xf>
    <xf numFmtId="0" fontId="26" fillId="30" borderId="85" xfId="35" applyFont="1" applyFill="1" applyBorder="1" applyAlignment="1" applyProtection="1">
      <alignment horizontal="left" vertical="center" wrapText="1"/>
      <protection locked="0"/>
    </xf>
    <xf numFmtId="0" fontId="32" fillId="30" borderId="58" xfId="35" applyFont="1" applyFill="1" applyBorder="1" applyAlignment="1" applyProtection="1">
      <alignment horizontal="left" vertical="center"/>
      <protection locked="0"/>
    </xf>
    <xf numFmtId="0" fontId="32" fillId="30" borderId="14" xfId="35" applyFont="1" applyFill="1" applyBorder="1" applyAlignment="1" applyProtection="1">
      <alignment horizontal="left" vertical="center"/>
      <protection locked="0"/>
    </xf>
    <xf numFmtId="0" fontId="32" fillId="30" borderId="49" xfId="0" applyFont="1" applyFill="1" applyBorder="1" applyAlignment="1" applyProtection="1">
      <alignment horizontal="left" vertical="center"/>
      <protection locked="0"/>
    </xf>
    <xf numFmtId="0" fontId="32" fillId="30" borderId="60" xfId="35" applyFont="1" applyFill="1" applyBorder="1" applyAlignment="1" applyProtection="1">
      <alignment horizontal="left" vertical="center"/>
      <protection locked="0"/>
    </xf>
    <xf numFmtId="0" fontId="32" fillId="30" borderId="55" xfId="35" applyFont="1" applyFill="1" applyBorder="1" applyAlignment="1" applyProtection="1">
      <alignment horizontal="left" vertical="center"/>
      <protection locked="0"/>
    </xf>
    <xf numFmtId="0" fontId="32" fillId="30" borderId="69" xfId="35" applyFont="1" applyFill="1" applyBorder="1" applyAlignment="1" applyProtection="1">
      <alignment horizontal="left" vertical="center"/>
      <protection locked="0"/>
    </xf>
    <xf numFmtId="0" fontId="32" fillId="30" borderId="54" xfId="0" applyFont="1" applyFill="1" applyBorder="1" applyAlignment="1" applyProtection="1">
      <alignment horizontal="left" vertical="center" wrapText="1"/>
      <protection locked="0"/>
    </xf>
    <xf numFmtId="0" fontId="32" fillId="30" borderId="72" xfId="0" applyFont="1" applyFill="1" applyBorder="1" applyAlignment="1" applyProtection="1">
      <alignment horizontal="left" vertical="center" wrapText="1"/>
      <protection locked="0"/>
    </xf>
    <xf numFmtId="0" fontId="26" fillId="30" borderId="54" xfId="35" applyFont="1" applyFill="1" applyBorder="1" applyAlignment="1" applyProtection="1">
      <alignment horizontal="center" vertical="center" wrapText="1"/>
      <protection locked="0"/>
    </xf>
    <xf numFmtId="0" fontId="26" fillId="30" borderId="72" xfId="35" applyFont="1" applyFill="1" applyBorder="1" applyAlignment="1" applyProtection="1">
      <alignment horizontal="center" vertical="center" wrapText="1"/>
      <protection locked="0"/>
    </xf>
    <xf numFmtId="179" fontId="26" fillId="30" borderId="72" xfId="38" applyNumberFormat="1" applyFont="1" applyFill="1" applyBorder="1" applyAlignment="1" applyProtection="1">
      <alignment horizontal="center" vertical="center"/>
      <protection locked="0"/>
    </xf>
    <xf numFmtId="0" fontId="26" fillId="30" borderId="81" xfId="35" applyFont="1" applyFill="1" applyBorder="1" applyAlignment="1" applyProtection="1">
      <alignment horizontal="left" vertical="center" wrapText="1"/>
      <protection locked="0"/>
    </xf>
    <xf numFmtId="0" fontId="32" fillId="30" borderId="22" xfId="35" applyFont="1" applyFill="1" applyBorder="1" applyAlignment="1" applyProtection="1">
      <alignment horizontal="center" vertical="center"/>
      <protection locked="0"/>
    </xf>
    <xf numFmtId="0" fontId="32" fillId="30" borderId="138" xfId="35" applyFont="1" applyFill="1" applyBorder="1" applyAlignment="1" applyProtection="1">
      <alignment horizontal="center" vertical="center"/>
      <protection locked="0"/>
    </xf>
    <xf numFmtId="0" fontId="32" fillId="30" borderId="54" xfId="35" applyFont="1" applyFill="1" applyBorder="1" applyAlignment="1" applyProtection="1">
      <alignment horizontal="center" vertical="center"/>
      <protection locked="0"/>
    </xf>
    <xf numFmtId="0" fontId="32" fillId="30" borderId="24" xfId="0" applyFont="1" applyFill="1" applyBorder="1" applyAlignment="1" applyProtection="1">
      <alignment horizontal="left" vertical="center" wrapText="1"/>
      <protection locked="0"/>
    </xf>
    <xf numFmtId="0" fontId="26" fillId="30" borderId="24" xfId="35" applyFont="1" applyFill="1" applyBorder="1" applyAlignment="1" applyProtection="1">
      <alignment horizontal="center" vertical="center" wrapText="1"/>
      <protection locked="0"/>
    </xf>
    <xf numFmtId="179" fontId="26" fillId="30" borderId="24" xfId="38" applyNumberFormat="1" applyFont="1" applyFill="1" applyBorder="1" applyAlignment="1" applyProtection="1">
      <alignment horizontal="center" vertical="center"/>
      <protection locked="0"/>
    </xf>
    <xf numFmtId="0" fontId="32" fillId="30" borderId="23" xfId="35" applyFont="1" applyFill="1" applyBorder="1" applyAlignment="1" applyProtection="1">
      <alignment horizontal="center" vertical="center"/>
      <protection locked="0"/>
    </xf>
    <xf numFmtId="0" fontId="32" fillId="30" borderId="72" xfId="35" applyFont="1" applyFill="1" applyBorder="1" applyAlignment="1" applyProtection="1">
      <alignment horizontal="center" vertical="center"/>
      <protection locked="0"/>
    </xf>
    <xf numFmtId="0" fontId="32" fillId="30" borderId="24" xfId="35" applyFont="1" applyFill="1" applyBorder="1" applyAlignment="1" applyProtection="1">
      <alignment horizontal="center" vertical="center"/>
      <protection locked="0"/>
    </xf>
    <xf numFmtId="0" fontId="26" fillId="30" borderId="54" xfId="35" applyFont="1" applyFill="1" applyBorder="1" applyAlignment="1" applyProtection="1">
      <alignment horizontal="left" vertical="center" wrapText="1"/>
      <protection locked="0"/>
    </xf>
    <xf numFmtId="0" fontId="26" fillId="30" borderId="138" xfId="35" applyFont="1" applyFill="1" applyBorder="1" applyAlignment="1" applyProtection="1">
      <alignment horizontal="left" vertical="center"/>
      <protection locked="0"/>
    </xf>
    <xf numFmtId="0" fontId="32" fillId="30" borderId="59" xfId="35" applyFont="1" applyFill="1" applyBorder="1" applyAlignment="1" applyProtection="1">
      <alignment horizontal="left" vertical="center"/>
      <protection locked="0"/>
    </xf>
    <xf numFmtId="0" fontId="32" fillId="30" borderId="11" xfId="35" applyFont="1" applyFill="1" applyBorder="1" applyAlignment="1" applyProtection="1">
      <alignment horizontal="left" vertical="center"/>
      <protection locked="0"/>
    </xf>
    <xf numFmtId="0" fontId="32" fillId="30" borderId="50" xfId="35" applyFont="1" applyFill="1" applyBorder="1" applyAlignment="1" applyProtection="1">
      <alignment horizontal="left" vertical="center"/>
      <protection locked="0"/>
    </xf>
    <xf numFmtId="0" fontId="32" fillId="30" borderId="54" xfId="35" applyFont="1" applyFill="1" applyBorder="1" applyAlignment="1" applyProtection="1">
      <alignment horizontal="left" vertical="center"/>
      <protection locked="0"/>
    </xf>
    <xf numFmtId="0" fontId="32" fillId="30" borderId="138" xfId="35" applyFont="1" applyFill="1" applyBorder="1" applyAlignment="1" applyProtection="1">
      <alignment horizontal="left" vertical="center"/>
      <protection locked="0"/>
    </xf>
    <xf numFmtId="0" fontId="26" fillId="30" borderId="54" xfId="35" applyFont="1" applyFill="1" applyBorder="1" applyAlignment="1" applyProtection="1">
      <alignment horizontal="center" vertical="center"/>
      <protection locked="0"/>
    </xf>
    <xf numFmtId="0" fontId="26" fillId="30" borderId="138" xfId="35" applyFont="1" applyFill="1" applyBorder="1" applyAlignment="1" applyProtection="1">
      <alignment horizontal="center" vertical="center"/>
      <protection locked="0"/>
    </xf>
    <xf numFmtId="0" fontId="26" fillId="30" borderId="82" xfId="35" applyFont="1" applyFill="1" applyBorder="1" applyAlignment="1" applyProtection="1">
      <alignment horizontal="left" vertical="center" wrapText="1"/>
      <protection locked="0"/>
    </xf>
    <xf numFmtId="0" fontId="26" fillId="30" borderId="54" xfId="35" applyFont="1" applyFill="1" applyBorder="1" applyAlignment="1" applyProtection="1">
      <alignment horizontal="left" vertical="center"/>
      <protection locked="0"/>
    </xf>
    <xf numFmtId="0" fontId="26" fillId="30" borderId="138" xfId="35" applyFont="1" applyFill="1" applyBorder="1" applyAlignment="1" applyProtection="1">
      <alignment horizontal="left" vertical="center" wrapText="1"/>
      <protection locked="0"/>
    </xf>
    <xf numFmtId="0" fontId="26" fillId="30" borderId="81" xfId="35" applyFont="1" applyFill="1" applyBorder="1" applyAlignment="1" applyProtection="1">
      <alignment horizontal="left" vertical="center" shrinkToFit="1"/>
      <protection locked="0"/>
    </xf>
    <xf numFmtId="0" fontId="26" fillId="30" borderId="82" xfId="35" applyFont="1" applyFill="1" applyBorder="1" applyAlignment="1" applyProtection="1">
      <alignment horizontal="left" vertical="center" shrinkToFit="1"/>
      <protection locked="0"/>
    </xf>
    <xf numFmtId="0" fontId="26" fillId="30" borderId="72" xfId="35" applyFont="1" applyFill="1" applyBorder="1" applyAlignment="1" applyProtection="1">
      <alignment horizontal="left" vertical="center"/>
      <protection locked="0"/>
    </xf>
    <xf numFmtId="179" fontId="26" fillId="30" borderId="54" xfId="38" applyNumberFormat="1" applyFont="1" applyFill="1" applyBorder="1" applyAlignment="1" applyProtection="1">
      <alignment horizontal="center" vertical="center" wrapText="1"/>
      <protection locked="0"/>
    </xf>
    <xf numFmtId="179" fontId="26" fillId="30" borderId="138" xfId="38" applyNumberFormat="1" applyFont="1" applyFill="1" applyBorder="1" applyAlignment="1" applyProtection="1">
      <alignment horizontal="center" vertical="center" wrapText="1"/>
      <protection locked="0"/>
    </xf>
    <xf numFmtId="0" fontId="26" fillId="30" borderId="85" xfId="35" applyFont="1" applyFill="1" applyBorder="1" applyAlignment="1" applyProtection="1">
      <alignment horizontal="left" vertical="center" shrinkToFit="1"/>
      <protection locked="0"/>
    </xf>
    <xf numFmtId="0" fontId="26" fillId="30" borderId="23" xfId="35" applyFont="1" applyFill="1" applyBorder="1" applyAlignment="1" applyProtection="1">
      <alignment horizontal="left" vertical="center"/>
      <protection locked="0"/>
    </xf>
    <xf numFmtId="179" fontId="26" fillId="30" borderId="23" xfId="38" applyNumberFormat="1" applyFont="1" applyFill="1" applyBorder="1" applyAlignment="1" applyProtection="1">
      <alignment horizontal="center" vertical="center"/>
      <protection locked="0"/>
    </xf>
    <xf numFmtId="0" fontId="26" fillId="30" borderId="84" xfId="35" applyFont="1" applyFill="1" applyBorder="1" applyAlignment="1" applyProtection="1">
      <alignment horizontal="left" vertical="center" shrinkToFit="1"/>
      <protection locked="0"/>
    </xf>
    <xf numFmtId="0" fontId="26" fillId="30" borderId="24" xfId="35" applyFont="1" applyFill="1" applyBorder="1" applyAlignment="1" applyProtection="1">
      <alignment horizontal="left" vertical="center"/>
      <protection locked="0"/>
    </xf>
    <xf numFmtId="179" fontId="26" fillId="30" borderId="24" xfId="38" applyNumberFormat="1" applyFont="1" applyFill="1" applyBorder="1" applyAlignment="1" applyProtection="1">
      <alignment horizontal="center" vertical="center" wrapText="1"/>
      <protection locked="0"/>
    </xf>
    <xf numFmtId="0" fontId="26" fillId="30" borderId="84" xfId="35" applyFont="1" applyFill="1" applyBorder="1" applyAlignment="1" applyProtection="1">
      <alignment horizontal="left" vertical="center" wrapText="1"/>
      <protection locked="0"/>
    </xf>
    <xf numFmtId="179" fontId="26" fillId="30" borderId="77" xfId="38" applyNumberFormat="1" applyFont="1" applyFill="1" applyBorder="1" applyAlignment="1" applyProtection="1">
      <alignment horizontal="center" vertical="center"/>
      <protection locked="0"/>
    </xf>
    <xf numFmtId="179" fontId="26" fillId="30" borderId="73" xfId="38" applyNumberFormat="1" applyFont="1" applyFill="1" applyBorder="1" applyAlignment="1" applyProtection="1">
      <alignment horizontal="center" vertical="center"/>
      <protection locked="0"/>
    </xf>
    <xf numFmtId="0" fontId="26" fillId="30" borderId="72" xfId="35" applyFont="1" applyFill="1" applyBorder="1" applyAlignment="1" applyProtection="1">
      <alignment horizontal="left" vertical="center" wrapText="1"/>
      <protection locked="0"/>
    </xf>
    <xf numFmtId="179" fontId="26" fillId="30" borderId="22" xfId="38" applyNumberFormat="1" applyFont="1" applyFill="1" applyBorder="1" applyAlignment="1" applyProtection="1">
      <alignment horizontal="center" vertical="center"/>
      <protection locked="0"/>
    </xf>
    <xf numFmtId="0" fontId="26" fillId="30" borderId="88" xfId="35" applyFont="1" applyFill="1" applyBorder="1" applyAlignment="1" applyProtection="1">
      <alignment horizontal="left" vertical="center" wrapText="1"/>
      <protection locked="0"/>
    </xf>
    <xf numFmtId="3" fontId="26" fillId="0" borderId="0" xfId="35" applyNumberFormat="1" applyFont="1" applyFill="1" applyBorder="1" applyAlignment="1">
      <alignment horizontal="center" vertical="center"/>
    </xf>
    <xf numFmtId="0" fontId="25" fillId="0" borderId="0" xfId="35" applyFont="1" applyBorder="1" applyAlignment="1">
      <alignment vertical="center"/>
    </xf>
    <xf numFmtId="0" fontId="26" fillId="30" borderId="54" xfId="35" applyFont="1" applyFill="1" applyBorder="1" applyAlignment="1" applyProtection="1">
      <alignment vertical="center" wrapText="1"/>
      <protection locked="0"/>
    </xf>
    <xf numFmtId="0" fontId="26" fillId="30" borderId="24" xfId="35" applyFont="1" applyFill="1" applyBorder="1" applyAlignment="1" applyProtection="1">
      <alignment vertical="center"/>
      <protection locked="0"/>
    </xf>
    <xf numFmtId="0" fontId="26" fillId="30" borderId="138" xfId="35" applyFont="1" applyFill="1" applyBorder="1" applyAlignment="1" applyProtection="1">
      <alignment vertical="center"/>
      <protection locked="0"/>
    </xf>
    <xf numFmtId="0" fontId="26" fillId="30" borderId="24" xfId="35" applyFont="1" applyFill="1" applyBorder="1" applyAlignment="1" applyProtection="1">
      <alignment horizontal="left" vertical="center" wrapText="1"/>
      <protection locked="0"/>
    </xf>
    <xf numFmtId="0" fontId="32" fillId="25" borderId="43" xfId="34" applyNumberFormat="1" applyFont="1" applyFill="1" applyBorder="1" applyAlignment="1" applyProtection="1">
      <alignment horizontal="left" vertical="center"/>
    </xf>
    <xf numFmtId="0" fontId="32" fillId="25" borderId="11" xfId="34" applyNumberFormat="1" applyFont="1" applyFill="1" applyBorder="1" applyAlignment="1" applyProtection="1">
      <alignment horizontal="left" vertical="center"/>
    </xf>
    <xf numFmtId="0" fontId="32" fillId="0" borderId="0" xfId="0" applyFont="1" applyBorder="1" applyAlignment="1">
      <alignment horizontal="left" vertical="center" wrapText="1"/>
    </xf>
    <xf numFmtId="176" fontId="32" fillId="27" borderId="106" xfId="33" applyNumberFormat="1" applyFont="1" applyFill="1" applyBorder="1" applyAlignment="1" applyProtection="1">
      <alignment horizontal="center" vertical="center"/>
    </xf>
    <xf numFmtId="176" fontId="32" fillId="27" borderId="137" xfId="33" applyNumberFormat="1" applyFont="1" applyFill="1" applyBorder="1" applyAlignment="1" applyProtection="1">
      <alignment horizontal="center" vertical="center"/>
    </xf>
    <xf numFmtId="40" fontId="32" fillId="27" borderId="106" xfId="33" applyNumberFormat="1" applyFont="1" applyFill="1" applyBorder="1" applyAlignment="1" applyProtection="1">
      <alignment horizontal="center" vertical="center"/>
    </xf>
    <xf numFmtId="40" fontId="32" fillId="27" borderId="137" xfId="33" applyNumberFormat="1" applyFont="1" applyFill="1" applyBorder="1" applyAlignment="1" applyProtection="1">
      <alignment horizontal="center" vertical="center"/>
    </xf>
    <xf numFmtId="38" fontId="32" fillId="27" borderId="92" xfId="33" applyFont="1" applyFill="1" applyBorder="1" applyAlignment="1" applyProtection="1">
      <alignment horizontal="center" vertical="center"/>
    </xf>
    <xf numFmtId="38" fontId="32" fillId="27" borderId="91" xfId="33" applyFont="1" applyFill="1" applyBorder="1" applyAlignment="1" applyProtection="1">
      <alignment horizontal="center" vertical="center"/>
    </xf>
    <xf numFmtId="0" fontId="36" fillId="27" borderId="75" xfId="34" applyFont="1" applyFill="1" applyBorder="1" applyAlignment="1">
      <alignment horizontal="center" vertical="center"/>
    </xf>
    <xf numFmtId="0" fontId="36" fillId="27" borderId="72" xfId="34" applyFont="1" applyFill="1" applyBorder="1" applyAlignment="1">
      <alignment horizontal="center" vertical="center"/>
    </xf>
    <xf numFmtId="0" fontId="32" fillId="27" borderId="93" xfId="34" applyNumberFormat="1" applyFont="1" applyFill="1" applyBorder="1" applyAlignment="1" applyProtection="1">
      <alignment horizontal="center" vertical="center"/>
    </xf>
    <xf numFmtId="0" fontId="32" fillId="27" borderId="74" xfId="34" applyNumberFormat="1" applyFont="1" applyFill="1" applyBorder="1" applyAlignment="1" applyProtection="1">
      <alignment horizontal="center" vertical="center"/>
    </xf>
    <xf numFmtId="0" fontId="36" fillId="27" borderId="75" xfId="34" applyFont="1" applyFill="1" applyBorder="1" applyAlignment="1">
      <alignment horizontal="left" vertical="center" shrinkToFit="1"/>
    </xf>
    <xf numFmtId="0" fontId="36" fillId="27" borderId="72" xfId="34" applyFont="1" applyFill="1" applyBorder="1" applyAlignment="1">
      <alignment horizontal="left" vertical="center" shrinkToFit="1"/>
    </xf>
    <xf numFmtId="0" fontId="32" fillId="27" borderId="106" xfId="34" applyNumberFormat="1" applyFont="1" applyFill="1" applyBorder="1" applyAlignment="1" applyProtection="1">
      <alignment horizontal="center" vertical="center"/>
    </xf>
    <xf numFmtId="0" fontId="32" fillId="27" borderId="137" xfId="34" applyNumberFormat="1" applyFont="1" applyFill="1" applyBorder="1" applyAlignment="1" applyProtection="1">
      <alignment horizontal="center" vertical="center"/>
    </xf>
    <xf numFmtId="0" fontId="26" fillId="0" borderId="0" xfId="35" applyFont="1" applyFill="1" applyBorder="1" applyAlignment="1">
      <alignment horizontal="center" vertical="center"/>
    </xf>
    <xf numFmtId="0" fontId="32" fillId="27" borderId="57" xfId="34" applyNumberFormat="1" applyFont="1" applyFill="1" applyBorder="1" applyAlignment="1" applyProtection="1">
      <alignment horizontal="center" vertical="center"/>
    </xf>
    <xf numFmtId="0" fontId="32" fillId="27" borderId="65" xfId="34" applyNumberFormat="1" applyFont="1" applyFill="1" applyBorder="1" applyAlignment="1" applyProtection="1">
      <alignment horizontal="center" vertical="center"/>
    </xf>
    <xf numFmtId="0" fontId="32" fillId="27" borderId="70" xfId="34" applyNumberFormat="1" applyFont="1" applyFill="1" applyBorder="1" applyAlignment="1" applyProtection="1">
      <alignment horizontal="center" vertical="center"/>
    </xf>
    <xf numFmtId="0" fontId="32" fillId="27" borderId="60" xfId="34" applyNumberFormat="1" applyFont="1" applyFill="1" applyBorder="1" applyAlignment="1" applyProtection="1">
      <alignment horizontal="center" vertical="center"/>
    </xf>
    <xf numFmtId="0" fontId="32" fillId="27" borderId="55" xfId="34" applyNumberFormat="1" applyFont="1" applyFill="1" applyBorder="1" applyAlignment="1" applyProtection="1">
      <alignment horizontal="center" vertical="center"/>
    </xf>
    <xf numFmtId="0" fontId="32" fillId="27" borderId="69" xfId="34" applyNumberFormat="1" applyFont="1" applyFill="1" applyBorder="1" applyAlignment="1" applyProtection="1">
      <alignment horizontal="center" vertical="center"/>
    </xf>
    <xf numFmtId="0" fontId="36" fillId="0" borderId="141" xfId="34" applyFont="1" applyFill="1" applyBorder="1" applyAlignment="1">
      <alignment horizontal="center" vertical="center"/>
    </xf>
    <xf numFmtId="0" fontId="36" fillId="30" borderId="54" xfId="34" applyFont="1" applyFill="1" applyBorder="1" applyAlignment="1" applyProtection="1">
      <alignment horizontal="center" vertical="center"/>
      <protection locked="0"/>
    </xf>
    <xf numFmtId="0" fontId="36" fillId="30" borderId="141" xfId="34" applyFont="1" applyFill="1" applyBorder="1" applyAlignment="1" applyProtection="1">
      <alignment horizontal="center" vertical="center"/>
      <protection locked="0"/>
    </xf>
    <xf numFmtId="0" fontId="36" fillId="0" borderId="141" xfId="34" applyFont="1" applyFill="1" applyBorder="1" applyAlignment="1">
      <alignment horizontal="distributed" vertical="center"/>
    </xf>
    <xf numFmtId="0" fontId="28" fillId="0" borderId="0" xfId="34" applyFont="1" applyBorder="1" applyAlignment="1">
      <alignment horizontal="center" vertical="center"/>
    </xf>
    <xf numFmtId="0" fontId="41" fillId="24" borderId="0" xfId="0" applyFont="1" applyFill="1" applyAlignment="1">
      <alignment horizontal="left" vertical="center" wrapText="1"/>
    </xf>
    <xf numFmtId="0" fontId="32" fillId="27" borderId="59" xfId="34" applyNumberFormat="1" applyFont="1" applyFill="1" applyBorder="1" applyAlignment="1" applyProtection="1">
      <alignment horizontal="center" vertical="center"/>
    </xf>
    <xf numFmtId="0" fontId="32" fillId="27" borderId="11" xfId="34" applyNumberFormat="1" applyFont="1" applyFill="1" applyBorder="1" applyAlignment="1" applyProtection="1">
      <alignment horizontal="center" vertical="center"/>
    </xf>
    <xf numFmtId="0" fontId="32" fillId="27" borderId="50" xfId="34" applyNumberFormat="1" applyFont="1" applyFill="1" applyBorder="1" applyAlignment="1" applyProtection="1">
      <alignment horizontal="center" vertical="center"/>
    </xf>
    <xf numFmtId="0" fontId="32" fillId="27" borderId="43" xfId="34" applyNumberFormat="1" applyFont="1" applyFill="1" applyBorder="1" applyAlignment="1" applyProtection="1">
      <alignment horizontal="center" vertical="center"/>
    </xf>
    <xf numFmtId="0" fontId="26" fillId="27" borderId="75" xfId="34" applyFont="1" applyFill="1" applyBorder="1" applyAlignment="1">
      <alignment horizontal="center" vertical="center"/>
    </xf>
    <xf numFmtId="0" fontId="26" fillId="27" borderId="138" xfId="34" applyFont="1" applyFill="1" applyBorder="1" applyAlignment="1">
      <alignment horizontal="center" vertical="center"/>
    </xf>
    <xf numFmtId="0" fontId="26" fillId="27" borderId="75" xfId="34" applyFont="1" applyFill="1" applyBorder="1" applyAlignment="1">
      <alignment horizontal="center" vertical="center" shrinkToFit="1"/>
    </xf>
    <xf numFmtId="0" fontId="26" fillId="27" borderId="138" xfId="34" applyFont="1" applyFill="1" applyBorder="1" applyAlignment="1">
      <alignment horizontal="center" vertical="center" shrinkToFit="1"/>
    </xf>
    <xf numFmtId="0" fontId="26" fillId="27" borderId="80" xfId="34" applyFont="1" applyFill="1" applyBorder="1" applyAlignment="1">
      <alignment horizontal="center" vertical="center"/>
    </xf>
    <xf numFmtId="0" fontId="26" fillId="27" borderId="131" xfId="34" applyFont="1" applyFill="1" applyBorder="1" applyAlignment="1">
      <alignment horizontal="center" vertical="center"/>
    </xf>
    <xf numFmtId="0" fontId="32" fillId="25" borderId="42" xfId="34" applyNumberFormat="1" applyFont="1" applyFill="1" applyBorder="1" applyAlignment="1" applyProtection="1">
      <alignment horizontal="left" vertical="center"/>
    </xf>
    <xf numFmtId="0" fontId="32" fillId="25" borderId="28" xfId="34" applyNumberFormat="1" applyFont="1" applyFill="1" applyBorder="1" applyAlignment="1" applyProtection="1">
      <alignment horizontal="left" vertical="center"/>
    </xf>
    <xf numFmtId="0" fontId="32" fillId="0" borderId="104" xfId="34" applyNumberFormat="1" applyFont="1" applyFill="1" applyBorder="1" applyAlignment="1" applyProtection="1">
      <alignment horizontal="center" vertical="center"/>
    </xf>
    <xf numFmtId="0" fontId="32" fillId="0" borderId="28" xfId="34" applyNumberFormat="1" applyFont="1" applyFill="1" applyBorder="1" applyAlignment="1" applyProtection="1">
      <alignment horizontal="center" vertical="center"/>
    </xf>
    <xf numFmtId="0" fontId="32" fillId="0" borderId="44" xfId="34" applyNumberFormat="1" applyFont="1" applyFill="1" applyBorder="1" applyAlignment="1" applyProtection="1">
      <alignment horizontal="center" vertical="center"/>
    </xf>
    <xf numFmtId="0" fontId="32" fillId="26" borderId="59" xfId="34" applyFont="1" applyFill="1" applyBorder="1" applyAlignment="1">
      <alignment horizontal="left" vertical="center"/>
    </xf>
    <xf numFmtId="0" fontId="32" fillId="26" borderId="11" xfId="34" applyFont="1" applyFill="1" applyBorder="1" applyAlignment="1">
      <alignment horizontal="left" vertical="center"/>
    </xf>
    <xf numFmtId="0" fontId="32" fillId="26" borderId="50" xfId="34" applyFont="1" applyFill="1" applyBorder="1" applyAlignment="1">
      <alignment horizontal="left" vertical="center"/>
    </xf>
    <xf numFmtId="0" fontId="32" fillId="26" borderId="63" xfId="34" applyFont="1" applyFill="1" applyBorder="1" applyAlignment="1">
      <alignment horizontal="left" vertical="center"/>
    </xf>
    <xf numFmtId="0" fontId="32" fillId="26" borderId="67" xfId="34" applyFont="1" applyFill="1" applyBorder="1" applyAlignment="1">
      <alignment horizontal="left" vertical="center"/>
    </xf>
    <xf numFmtId="0" fontId="32" fillId="26" borderId="95" xfId="34" applyFont="1" applyFill="1" applyBorder="1" applyAlignment="1">
      <alignment horizontal="left" vertical="center"/>
    </xf>
    <xf numFmtId="177" fontId="26" fillId="28" borderId="19" xfId="34" applyNumberFormat="1" applyFont="1" applyFill="1" applyBorder="1" applyAlignment="1">
      <alignment horizontal="center" vertical="center" shrinkToFit="1"/>
    </xf>
    <xf numFmtId="177" fontId="26" fillId="28" borderId="132" xfId="34" applyNumberFormat="1" applyFont="1" applyFill="1" applyBorder="1" applyAlignment="1">
      <alignment horizontal="center" vertical="center" shrinkToFit="1"/>
    </xf>
    <xf numFmtId="177" fontId="26" fillId="28" borderId="47" xfId="34" applyNumberFormat="1" applyFont="1" applyFill="1" applyBorder="1" applyAlignment="1">
      <alignment horizontal="center" vertical="center" shrinkToFit="1"/>
    </xf>
    <xf numFmtId="177" fontId="26" fillId="28" borderId="87" xfId="34" applyNumberFormat="1" applyFont="1" applyFill="1" applyBorder="1" applyAlignment="1">
      <alignment horizontal="center" vertical="center" shrinkToFit="1"/>
    </xf>
    <xf numFmtId="177" fontId="26" fillId="28" borderId="74" xfId="34" applyNumberFormat="1" applyFont="1" applyFill="1" applyBorder="1" applyAlignment="1">
      <alignment horizontal="center" vertical="center" shrinkToFit="1"/>
    </xf>
    <xf numFmtId="177" fontId="26" fillId="28" borderId="90" xfId="34" applyNumberFormat="1" applyFont="1" applyFill="1" applyBorder="1" applyAlignment="1">
      <alignment horizontal="center" vertical="center" shrinkToFit="1"/>
    </xf>
    <xf numFmtId="0" fontId="36" fillId="0" borderId="54" xfId="34" applyFont="1" applyFill="1" applyBorder="1" applyAlignment="1">
      <alignment horizontal="distributed" vertical="center"/>
    </xf>
    <xf numFmtId="0" fontId="32" fillId="27" borderId="75" xfId="39" applyFont="1" applyFill="1" applyBorder="1" applyAlignment="1">
      <alignment horizontal="right" vertical="center" wrapText="1"/>
    </xf>
    <xf numFmtId="0" fontId="32" fillId="27" borderId="24" xfId="39" applyFont="1" applyFill="1" applyBorder="1" applyAlignment="1">
      <alignment horizontal="right" vertical="center"/>
    </xf>
    <xf numFmtId="0" fontId="25" fillId="0" borderId="64"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31" borderId="92" xfId="0" applyFont="1" applyFill="1" applyBorder="1" applyAlignment="1" applyProtection="1">
      <alignment horizontal="center" vertical="center"/>
      <protection locked="0"/>
    </xf>
    <xf numFmtId="0" fontId="25" fillId="31" borderId="66" xfId="0" applyFont="1" applyFill="1" applyBorder="1" applyAlignment="1" applyProtection="1">
      <alignment horizontal="center" vertical="center"/>
      <protection locked="0"/>
    </xf>
    <xf numFmtId="0" fontId="25" fillId="31" borderId="96" xfId="0" applyFont="1" applyFill="1" applyBorder="1" applyAlignment="1" applyProtection="1">
      <alignment horizontal="center" vertical="center"/>
      <protection locked="0"/>
    </xf>
    <xf numFmtId="0" fontId="47" fillId="0" borderId="19" xfId="0" applyFont="1" applyFill="1" applyBorder="1" applyAlignment="1">
      <alignment horizontal="center" vertical="center" textRotation="255"/>
    </xf>
    <xf numFmtId="0" fontId="47" fillId="0" borderId="47" xfId="0" applyFont="1" applyFill="1" applyBorder="1" applyAlignment="1">
      <alignment horizontal="center" vertical="center" textRotation="255"/>
    </xf>
    <xf numFmtId="0" fontId="45" fillId="32" borderId="141" xfId="0" applyFont="1" applyFill="1" applyBorder="1" applyAlignment="1">
      <alignment horizontal="center" vertical="center"/>
    </xf>
    <xf numFmtId="0" fontId="45" fillId="33" borderId="47" xfId="0" applyFont="1" applyFill="1" applyBorder="1" applyAlignment="1">
      <alignment horizontal="center" vertical="center"/>
    </xf>
    <xf numFmtId="0" fontId="45" fillId="33" borderId="0" xfId="0" applyFont="1" applyFill="1" applyBorder="1" applyAlignment="1">
      <alignment horizontal="center" vertical="center"/>
    </xf>
    <xf numFmtId="0" fontId="47" fillId="34" borderId="141" xfId="0" applyFont="1" applyFill="1" applyBorder="1" applyAlignment="1">
      <alignment horizontal="center" vertical="center" textRotation="255"/>
    </xf>
    <xf numFmtId="0" fontId="47" fillId="34" borderId="42" xfId="0" applyFont="1" applyFill="1" applyBorder="1" applyAlignment="1">
      <alignment horizontal="center" vertical="center" textRotation="255"/>
    </xf>
    <xf numFmtId="0" fontId="45" fillId="36" borderId="141" xfId="0" applyFont="1" applyFill="1" applyBorder="1" applyAlignment="1">
      <alignment horizontal="center" vertical="center" textRotation="255"/>
    </xf>
    <xf numFmtId="0" fontId="45" fillId="36" borderId="42" xfId="0" applyFont="1" applyFill="1" applyBorder="1" applyAlignment="1">
      <alignment horizontal="center" vertical="center" textRotation="255"/>
    </xf>
    <xf numFmtId="0" fontId="45" fillId="34" borderId="154" xfId="0" applyFont="1" applyFill="1" applyBorder="1" applyAlignment="1">
      <alignment horizontal="center" vertical="center" textRotation="255"/>
    </xf>
    <xf numFmtId="0" fontId="45" fillId="34" borderId="141" xfId="0" applyFont="1" applyFill="1" applyBorder="1" applyAlignment="1">
      <alignment horizontal="center" vertical="center" textRotation="255"/>
    </xf>
    <xf numFmtId="0" fontId="45" fillId="34" borderId="42" xfId="0" applyFont="1" applyFill="1" applyBorder="1" applyAlignment="1">
      <alignment horizontal="center" vertical="center" textRotation="255"/>
    </xf>
    <xf numFmtId="0" fontId="45" fillId="36" borderId="154" xfId="0" applyFont="1" applyFill="1" applyBorder="1" applyAlignment="1">
      <alignment horizontal="center" vertical="center" textRotation="255"/>
    </xf>
    <xf numFmtId="0" fontId="47" fillId="0" borderId="14" xfId="0" applyFont="1" applyFill="1" applyBorder="1" applyAlignment="1">
      <alignment horizontal="center" vertical="center" textRotation="255"/>
    </xf>
    <xf numFmtId="0" fontId="47" fillId="0" borderId="0" xfId="0" applyFont="1" applyFill="1" applyBorder="1" applyAlignment="1">
      <alignment horizontal="center" vertical="center" textRotation="255"/>
    </xf>
    <xf numFmtId="0" fontId="47" fillId="0" borderId="11" xfId="0" applyFont="1" applyFill="1" applyBorder="1" applyAlignment="1">
      <alignment horizontal="center" vertical="center" textRotation="255"/>
    </xf>
    <xf numFmtId="0" fontId="47" fillId="0" borderId="43" xfId="0" applyFont="1" applyFill="1" applyBorder="1" applyAlignment="1">
      <alignment horizontal="center" vertical="center" textRotation="255"/>
    </xf>
    <xf numFmtId="0" fontId="0" fillId="37" borderId="161" xfId="0" applyFill="1" applyBorder="1" applyAlignment="1">
      <alignment horizontal="center" vertical="center" textRotation="255"/>
    </xf>
    <xf numFmtId="0" fontId="0" fillId="37" borderId="164" xfId="0" applyFill="1" applyBorder="1" applyAlignment="1">
      <alignment horizontal="center" vertical="center" textRotation="255"/>
    </xf>
    <xf numFmtId="0" fontId="45" fillId="0" borderId="162" xfId="0" applyFont="1" applyFill="1" applyBorder="1" applyAlignment="1">
      <alignment horizontal="center" vertical="center" wrapText="1"/>
    </xf>
    <xf numFmtId="0" fontId="45" fillId="0" borderId="0" xfId="0" applyFont="1" applyFill="1" applyBorder="1" applyAlignment="1">
      <alignment horizontal="center" vertical="center"/>
    </xf>
    <xf numFmtId="56" fontId="0" fillId="0" borderId="162" xfId="0" applyNumberFormat="1" applyBorder="1" applyAlignment="1">
      <alignment horizontal="center" vertical="center"/>
    </xf>
    <xf numFmtId="56" fontId="0" fillId="0" borderId="0" xfId="0" applyNumberFormat="1" applyBorder="1" applyAlignment="1">
      <alignment horizontal="center" vertical="center"/>
    </xf>
    <xf numFmtId="0" fontId="0" fillId="0" borderId="16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80"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80" fontId="0" fillId="0" borderId="0" xfId="0" applyNumberFormat="1" applyAlignment="1">
      <alignment horizontal="center"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56" fontId="0" fillId="0" borderId="0" xfId="0" applyNumberFormat="1" applyAlignment="1">
      <alignment horizontal="center" vertical="center"/>
    </xf>
    <xf numFmtId="0" fontId="0" fillId="0" borderId="163" xfId="0" applyBorder="1" applyAlignment="1">
      <alignment horizontal="center" vertical="center"/>
    </xf>
    <xf numFmtId="0" fontId="0" fillId="0" borderId="165" xfId="0" applyBorder="1" applyAlignment="1">
      <alignment horizontal="center" vertical="center"/>
    </xf>
    <xf numFmtId="0" fontId="0" fillId="37" borderId="0" xfId="0" applyFill="1" applyAlignment="1">
      <alignment horizontal="center" vertical="center" textRotation="255"/>
    </xf>
    <xf numFmtId="0" fontId="0" fillId="37" borderId="0" xfId="0" applyFill="1" applyBorder="1" applyAlignment="1">
      <alignment horizontal="center" vertical="center"/>
    </xf>
    <xf numFmtId="0" fontId="0" fillId="38" borderId="164" xfId="0" applyFill="1" applyBorder="1" applyAlignment="1">
      <alignment horizontal="center" vertical="center" textRotation="255"/>
    </xf>
    <xf numFmtId="0" fontId="0" fillId="38" borderId="166" xfId="0" applyFill="1" applyBorder="1" applyAlignment="1">
      <alignment horizontal="center" vertical="center" textRotation="255"/>
    </xf>
    <xf numFmtId="0" fontId="0" fillId="37" borderId="0" xfId="0" applyFill="1" applyAlignment="1">
      <alignment horizontal="center" vertical="center"/>
    </xf>
    <xf numFmtId="0" fontId="0" fillId="38" borderId="167" xfId="0" applyFill="1" applyBorder="1" applyAlignment="1">
      <alignment horizontal="center" vertical="center"/>
    </xf>
    <xf numFmtId="0" fontId="0" fillId="38" borderId="0" xfId="0" applyFill="1" applyAlignment="1">
      <alignment horizontal="center" vertical="center" textRotation="255"/>
    </xf>
    <xf numFmtId="0" fontId="0" fillId="38" borderId="0" xfId="0" applyFill="1" applyAlignment="1">
      <alignment horizontal="center" vertical="center"/>
    </xf>
    <xf numFmtId="0" fontId="45" fillId="0" borderId="0" xfId="0" applyFont="1">
      <alignment vertical="center"/>
    </xf>
    <xf numFmtId="0" fontId="0" fillId="0" borderId="0" xfId="0" applyFill="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桁区切り 2" xfId="33" xr:uid="{00000000-0005-0000-0000-000020000000}"/>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4" xr:uid="{00000000-0005-0000-0000-00002A000000}"/>
    <cellStyle name="標準 3" xfId="35" xr:uid="{00000000-0005-0000-0000-00002B000000}"/>
    <cellStyle name="標準 4" xfId="36" xr:uid="{00000000-0005-0000-0000-00002C000000}"/>
    <cellStyle name="標準 5" xfId="37" xr:uid="{00000000-0005-0000-0000-00002D000000}"/>
    <cellStyle name="標準_様式第３-2号　推定修繕工事項目、修繕周期等の設定内容_MURC加筆r_1" xfId="38" xr:uid="{00000000-0005-0000-0000-00002E000000}"/>
    <cellStyle name="標準_様式第４-1号、-2号、-3号、-4号　長期修繕計画総括表他_MURC加筆_1" xfId="39" xr:uid="{00000000-0005-0000-0000-00002F000000}"/>
    <cellStyle name="良い" xfId="40" builtinId="26" customBuiltin="1"/>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tint="-0.499984740745262"/>
      </font>
    </dxf>
    <dxf>
      <font>
        <color theme="0" tint="-0.499984740745262"/>
      </font>
    </dxf>
  </dxfs>
  <tableStyles count="0" defaultTableStyle="TableStyleMedium2" defaultPivotStyle="PivotStyleLight16"/>
  <colors>
    <mruColors>
      <color rgb="FFFF6699"/>
      <color rgb="FFFF99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r>
              <a:rPr lang="ja-JP" altLang="en-US">
                <a:latin typeface="BIZ UDゴシック" panose="020B0400000000000000" pitchFamily="49" charset="-128"/>
                <a:ea typeface="BIZ UDゴシック" panose="020B0400000000000000" pitchFamily="49" charset="-128"/>
              </a:rPr>
              <a:t>ふくしま☆スタイル住宅整備・建物等管理事業　収支シュミレーション</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title>
    <c:autoTitleDeleted val="0"/>
    <c:plotArea>
      <c:layout>
        <c:manualLayout>
          <c:layoutTarget val="inner"/>
          <c:xMode val="edge"/>
          <c:yMode val="edge"/>
          <c:x val="6.5949234723604561E-2"/>
          <c:y val="0.1438681613501675"/>
          <c:w val="0.92490733405006587"/>
          <c:h val="0.77408249103863225"/>
        </c:manualLayout>
      </c:layout>
      <c:lineChart>
        <c:grouping val="standard"/>
        <c:varyColors val="0"/>
        <c:ser>
          <c:idx val="0"/>
          <c:order val="0"/>
          <c:tx>
            <c:v>支出</c:v>
          </c:tx>
          <c:spPr>
            <a:ln w="28575" cap="rnd">
              <a:solidFill>
                <a:schemeClr val="accent1">
                  <a:tint val="77000"/>
                </a:schemeClr>
              </a:solidFill>
              <a:round/>
            </a:ln>
            <a:effectLst/>
          </c:spPr>
          <c:marker>
            <c:symbol val="none"/>
          </c:marker>
          <c:dPt>
            <c:idx val="23"/>
            <c:marker>
              <c:symbol val="none"/>
            </c:marker>
            <c:bubble3D val="0"/>
            <c:extLst>
              <c:ext xmlns:c16="http://schemas.microsoft.com/office/drawing/2014/chart" uri="{C3380CC4-5D6E-409C-BE32-E72D297353CC}">
                <c16:uniqueId val="{00000001-6BAA-4BD9-A4C3-BFD6D7F69081}"/>
              </c:ext>
            </c:extLst>
          </c:dPt>
          <c:val>
            <c:numRef>
              <c:f>'【維持費シュミ　様式3-10】長期修繕計画表'!$H$58:$AK$58</c:f>
              <c:numCache>
                <c:formatCode>#,##0_);[Red]\(#,##0\)</c:formatCode>
                <c:ptCount val="30"/>
                <c:pt idx="0">
                  <c:v>135000</c:v>
                </c:pt>
                <c:pt idx="1">
                  <c:v>135000</c:v>
                </c:pt>
                <c:pt idx="2">
                  <c:v>135000</c:v>
                </c:pt>
                <c:pt idx="3">
                  <c:v>135000</c:v>
                </c:pt>
                <c:pt idx="4">
                  <c:v>135000</c:v>
                </c:pt>
                <c:pt idx="5">
                  <c:v>135000</c:v>
                </c:pt>
                <c:pt idx="6">
                  <c:v>135000</c:v>
                </c:pt>
                <c:pt idx="7">
                  <c:v>135000</c:v>
                </c:pt>
                <c:pt idx="8">
                  <c:v>135000</c:v>
                </c:pt>
                <c:pt idx="9">
                  <c:v>135000</c:v>
                </c:pt>
                <c:pt idx="10">
                  <c:v>135000</c:v>
                </c:pt>
                <c:pt idx="11">
                  <c:v>135000</c:v>
                </c:pt>
                <c:pt idx="12">
                  <c:v>135000</c:v>
                </c:pt>
                <c:pt idx="13">
                  <c:v>135000</c:v>
                </c:pt>
                <c:pt idx="14">
                  <c:v>135000</c:v>
                </c:pt>
                <c:pt idx="15">
                  <c:v>135000</c:v>
                </c:pt>
                <c:pt idx="16">
                  <c:v>135000</c:v>
                </c:pt>
                <c:pt idx="17">
                  <c:v>135000</c:v>
                </c:pt>
                <c:pt idx="18">
                  <c:v>135000</c:v>
                </c:pt>
                <c:pt idx="19">
                  <c:v>135000</c:v>
                </c:pt>
                <c:pt idx="20">
                  <c:v>135000</c:v>
                </c:pt>
                <c:pt idx="21">
                  <c:v>135000</c:v>
                </c:pt>
                <c:pt idx="22">
                  <c:v>135000</c:v>
                </c:pt>
                <c:pt idx="23">
                  <c:v>135000</c:v>
                </c:pt>
                <c:pt idx="24">
                  <c:v>135000</c:v>
                </c:pt>
                <c:pt idx="25">
                  <c:v>135000</c:v>
                </c:pt>
                <c:pt idx="26">
                  <c:v>135000</c:v>
                </c:pt>
                <c:pt idx="27">
                  <c:v>135000</c:v>
                </c:pt>
                <c:pt idx="28">
                  <c:v>135000</c:v>
                </c:pt>
                <c:pt idx="29">
                  <c:v>135000</c:v>
                </c:pt>
              </c:numCache>
            </c:numRef>
          </c:val>
          <c:smooth val="0"/>
          <c:extLst>
            <c:ext xmlns:c16="http://schemas.microsoft.com/office/drawing/2014/chart" uri="{C3380CC4-5D6E-409C-BE32-E72D297353CC}">
              <c16:uniqueId val="{00000000-6BAA-4BD9-A4C3-BFD6D7F69081}"/>
            </c:ext>
          </c:extLst>
        </c:ser>
        <c:ser>
          <c:idx val="1"/>
          <c:order val="1"/>
          <c:tx>
            <c:v>収入</c:v>
          </c:tx>
          <c:spPr>
            <a:ln w="28575" cap="rnd">
              <a:solidFill>
                <a:srgbClr val="FF0000"/>
              </a:solidFill>
              <a:round/>
            </a:ln>
            <a:effectLst/>
          </c:spPr>
          <c:marker>
            <c:symbol val="none"/>
          </c:marker>
          <c:val>
            <c:numRef>
              <c:f>収入算出!$C$36:$AF$36</c:f>
              <c:numCache>
                <c:formatCode>#,##0_ </c:formatCode>
                <c:ptCount val="30"/>
                <c:pt idx="0">
                  <c:v>14659</c:v>
                </c:pt>
                <c:pt idx="1">
                  <c:v>29232</c:v>
                </c:pt>
                <c:pt idx="2">
                  <c:v>43737</c:v>
                </c:pt>
                <c:pt idx="3">
                  <c:v>58156</c:v>
                </c:pt>
                <c:pt idx="4">
                  <c:v>72499</c:v>
                </c:pt>
                <c:pt idx="5">
                  <c:v>86534</c:v>
                </c:pt>
                <c:pt idx="6">
                  <c:v>100483</c:v>
                </c:pt>
                <c:pt idx="7">
                  <c:v>114364</c:v>
                </c:pt>
                <c:pt idx="8">
                  <c:v>128160</c:v>
                </c:pt>
                <c:pt idx="9">
                  <c:v>141868</c:v>
                </c:pt>
                <c:pt idx="10">
                  <c:v>155280</c:v>
                </c:pt>
                <c:pt idx="11">
                  <c:v>168604</c:v>
                </c:pt>
                <c:pt idx="12">
                  <c:v>181862</c:v>
                </c:pt>
                <c:pt idx="13">
                  <c:v>195033</c:v>
                </c:pt>
                <c:pt idx="14">
                  <c:v>208118</c:v>
                </c:pt>
                <c:pt idx="15">
                  <c:v>220905</c:v>
                </c:pt>
                <c:pt idx="16">
                  <c:v>233606</c:v>
                </c:pt>
                <c:pt idx="17">
                  <c:v>246240</c:v>
                </c:pt>
                <c:pt idx="18">
                  <c:v>258787</c:v>
                </c:pt>
                <c:pt idx="19">
                  <c:v>271248</c:v>
                </c:pt>
                <c:pt idx="20">
                  <c:v>279273</c:v>
                </c:pt>
                <c:pt idx="21">
                  <c:v>287212</c:v>
                </c:pt>
                <c:pt idx="22">
                  <c:v>295084</c:v>
                </c:pt>
                <c:pt idx="23">
                  <c:v>302870</c:v>
                </c:pt>
                <c:pt idx="24">
                  <c:v>310569</c:v>
                </c:pt>
                <c:pt idx="25">
                  <c:v>318192</c:v>
                </c:pt>
                <c:pt idx="26">
                  <c:v>325728</c:v>
                </c:pt>
                <c:pt idx="27">
                  <c:v>333187</c:v>
                </c:pt>
                <c:pt idx="28">
                  <c:v>340569</c:v>
                </c:pt>
                <c:pt idx="29">
                  <c:v>347865</c:v>
                </c:pt>
              </c:numCache>
            </c:numRef>
          </c:val>
          <c:smooth val="0"/>
          <c:extLst>
            <c:ext xmlns:c16="http://schemas.microsoft.com/office/drawing/2014/chart" uri="{C3380CC4-5D6E-409C-BE32-E72D297353CC}">
              <c16:uniqueId val="{00000007-6BAA-4BD9-A4C3-BFD6D7F69081}"/>
            </c:ext>
          </c:extLst>
        </c:ser>
        <c:dLbls>
          <c:showLegendKey val="0"/>
          <c:showVal val="0"/>
          <c:showCatName val="0"/>
          <c:showSerName val="0"/>
          <c:showPercent val="0"/>
          <c:showBubbleSize val="0"/>
        </c:dLbls>
        <c:smooth val="0"/>
        <c:axId val="1735260159"/>
        <c:axId val="1736961279"/>
      </c:lineChart>
      <c:catAx>
        <c:axId val="1735260159"/>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crossAx val="1736961279"/>
        <c:crosses val="autoZero"/>
        <c:auto val="1"/>
        <c:lblAlgn val="ctr"/>
        <c:lblOffset val="100"/>
        <c:noMultiLvlLbl val="0"/>
      </c:catAx>
      <c:valAx>
        <c:axId val="1736961279"/>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crossAx val="1735260159"/>
        <c:crosses val="autoZero"/>
        <c:crossBetween val="between"/>
      </c:valAx>
      <c:spPr>
        <a:noFill/>
        <a:ln>
          <a:solidFill>
            <a:schemeClr val="accent1"/>
          </a:solidFill>
        </a:ln>
        <a:effectLst/>
      </c:spPr>
    </c:plotArea>
    <c:legend>
      <c:legendPos val="r"/>
      <c:layout>
        <c:manualLayout>
          <c:xMode val="edge"/>
          <c:yMode val="edge"/>
          <c:x val="0.92293393680665103"/>
          <c:y val="2.4385119846671133E-2"/>
          <c:w val="3.4584443740198666E-2"/>
          <c:h val="8.53683167441948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BIZ UDゴシック" panose="020B0400000000000000" pitchFamily="49" charset="-128"/>
              <a:ea typeface="BIZ UDゴシック" panose="020B0400000000000000"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49</xdr:row>
      <xdr:rowOff>0</xdr:rowOff>
    </xdr:from>
    <xdr:to>
      <xdr:col>11</xdr:col>
      <xdr:colOff>0</xdr:colOff>
      <xdr:row>49</xdr:row>
      <xdr:rowOff>0</xdr:rowOff>
    </xdr:to>
    <xdr:sp macro="" textlink="">
      <xdr:nvSpPr>
        <xdr:cNvPr id="6" name="Freeform 88">
          <a:extLst>
            <a:ext uri="{FF2B5EF4-FFF2-40B4-BE49-F238E27FC236}">
              <a16:creationId xmlns:a16="http://schemas.microsoft.com/office/drawing/2014/main" id="{00000000-0008-0000-0300-000006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44</xdr:row>
      <xdr:rowOff>0</xdr:rowOff>
    </xdr:from>
    <xdr:to>
      <xdr:col>11</xdr:col>
      <xdr:colOff>0</xdr:colOff>
      <xdr:row>44</xdr:row>
      <xdr:rowOff>0</xdr:rowOff>
    </xdr:to>
    <xdr:sp macro="" textlink="">
      <xdr:nvSpPr>
        <xdr:cNvPr id="14" name="Freeform 132">
          <a:extLst>
            <a:ext uri="{FF2B5EF4-FFF2-40B4-BE49-F238E27FC236}">
              <a16:creationId xmlns:a16="http://schemas.microsoft.com/office/drawing/2014/main" id="{00000000-0008-0000-0300-00000E000000}"/>
            </a:ext>
          </a:extLst>
        </xdr:cNvPr>
        <xdr:cNvSpPr/>
      </xdr:nvSpPr>
      <xdr:spPr>
        <a:xfrm>
          <a:off x="9872345" y="2098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44</xdr:row>
      <xdr:rowOff>0</xdr:rowOff>
    </xdr:from>
    <xdr:to>
      <xdr:col>11</xdr:col>
      <xdr:colOff>0</xdr:colOff>
      <xdr:row>44</xdr:row>
      <xdr:rowOff>0</xdr:rowOff>
    </xdr:to>
    <xdr:sp macro="" textlink="">
      <xdr:nvSpPr>
        <xdr:cNvPr id="15" name="Freeform 157">
          <a:extLst>
            <a:ext uri="{FF2B5EF4-FFF2-40B4-BE49-F238E27FC236}">
              <a16:creationId xmlns:a16="http://schemas.microsoft.com/office/drawing/2014/main" id="{00000000-0008-0000-0300-00000F000000}"/>
            </a:ext>
          </a:extLst>
        </xdr:cNvPr>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56</xdr:row>
      <xdr:rowOff>0</xdr:rowOff>
    </xdr:from>
    <xdr:to>
      <xdr:col>11</xdr:col>
      <xdr:colOff>0</xdr:colOff>
      <xdr:row>56</xdr:row>
      <xdr:rowOff>0</xdr:rowOff>
    </xdr:to>
    <xdr:sp macro="" textlink="">
      <xdr:nvSpPr>
        <xdr:cNvPr id="16" name="Freeform 158">
          <a:extLst>
            <a:ext uri="{FF2B5EF4-FFF2-40B4-BE49-F238E27FC236}">
              <a16:creationId xmlns:a16="http://schemas.microsoft.com/office/drawing/2014/main" id="{00000000-0008-0000-0300-000010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56</xdr:row>
      <xdr:rowOff>0</xdr:rowOff>
    </xdr:from>
    <xdr:to>
      <xdr:col>11</xdr:col>
      <xdr:colOff>0</xdr:colOff>
      <xdr:row>56</xdr:row>
      <xdr:rowOff>0</xdr:rowOff>
    </xdr:to>
    <xdr:sp macro="" textlink="">
      <xdr:nvSpPr>
        <xdr:cNvPr id="17" name="Freeform 163">
          <a:extLst>
            <a:ext uri="{FF2B5EF4-FFF2-40B4-BE49-F238E27FC236}">
              <a16:creationId xmlns:a16="http://schemas.microsoft.com/office/drawing/2014/main" id="{00000000-0008-0000-0300-000011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56</xdr:row>
      <xdr:rowOff>0</xdr:rowOff>
    </xdr:from>
    <xdr:to>
      <xdr:col>11</xdr:col>
      <xdr:colOff>0</xdr:colOff>
      <xdr:row>56</xdr:row>
      <xdr:rowOff>0</xdr:rowOff>
    </xdr:to>
    <xdr:sp macro="" textlink="">
      <xdr:nvSpPr>
        <xdr:cNvPr id="23" name="Freeform 170">
          <a:extLst>
            <a:ext uri="{FF2B5EF4-FFF2-40B4-BE49-F238E27FC236}">
              <a16:creationId xmlns:a16="http://schemas.microsoft.com/office/drawing/2014/main" id="{00000000-0008-0000-0300-000017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44</xdr:row>
      <xdr:rowOff>0</xdr:rowOff>
    </xdr:from>
    <xdr:to>
      <xdr:col>11</xdr:col>
      <xdr:colOff>0</xdr:colOff>
      <xdr:row>44</xdr:row>
      <xdr:rowOff>0</xdr:rowOff>
    </xdr:to>
    <xdr:sp macro="" textlink="">
      <xdr:nvSpPr>
        <xdr:cNvPr id="24" name="Freeform 174">
          <a:extLst>
            <a:ext uri="{FF2B5EF4-FFF2-40B4-BE49-F238E27FC236}">
              <a16:creationId xmlns:a16="http://schemas.microsoft.com/office/drawing/2014/main" id="{00000000-0008-0000-0300-000018000000}"/>
            </a:ext>
          </a:extLst>
        </xdr:cNvPr>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56</xdr:row>
      <xdr:rowOff>0</xdr:rowOff>
    </xdr:from>
    <xdr:to>
      <xdr:col>11</xdr:col>
      <xdr:colOff>0</xdr:colOff>
      <xdr:row>56</xdr:row>
      <xdr:rowOff>0</xdr:rowOff>
    </xdr:to>
    <xdr:sp macro="" textlink="">
      <xdr:nvSpPr>
        <xdr:cNvPr id="39" name="Freeform 228">
          <a:extLst>
            <a:ext uri="{FF2B5EF4-FFF2-40B4-BE49-F238E27FC236}">
              <a16:creationId xmlns:a16="http://schemas.microsoft.com/office/drawing/2014/main" id="{00000000-0008-0000-0300-000027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56</xdr:row>
      <xdr:rowOff>0</xdr:rowOff>
    </xdr:from>
    <xdr:to>
      <xdr:col>11</xdr:col>
      <xdr:colOff>0</xdr:colOff>
      <xdr:row>56</xdr:row>
      <xdr:rowOff>0</xdr:rowOff>
    </xdr:to>
    <xdr:sp macro="" textlink="">
      <xdr:nvSpPr>
        <xdr:cNvPr id="40" name="Freeform 229">
          <a:extLst>
            <a:ext uri="{FF2B5EF4-FFF2-40B4-BE49-F238E27FC236}">
              <a16:creationId xmlns:a16="http://schemas.microsoft.com/office/drawing/2014/main" id="{00000000-0008-0000-0300-000028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56</xdr:row>
      <xdr:rowOff>0</xdr:rowOff>
    </xdr:from>
    <xdr:to>
      <xdr:col>11</xdr:col>
      <xdr:colOff>0</xdr:colOff>
      <xdr:row>56</xdr:row>
      <xdr:rowOff>0</xdr:rowOff>
    </xdr:to>
    <xdr:sp macro="" textlink="">
      <xdr:nvSpPr>
        <xdr:cNvPr id="41" name="Freeform 231">
          <a:extLst>
            <a:ext uri="{FF2B5EF4-FFF2-40B4-BE49-F238E27FC236}">
              <a16:creationId xmlns:a16="http://schemas.microsoft.com/office/drawing/2014/main" id="{00000000-0008-0000-0300-000029000000}"/>
            </a:ext>
          </a:extLst>
        </xdr:cNvPr>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49</xdr:row>
      <xdr:rowOff>0</xdr:rowOff>
    </xdr:from>
    <xdr:to>
      <xdr:col>11</xdr:col>
      <xdr:colOff>0</xdr:colOff>
      <xdr:row>49</xdr:row>
      <xdr:rowOff>0</xdr:rowOff>
    </xdr:to>
    <xdr:sp macro="" textlink="">
      <xdr:nvSpPr>
        <xdr:cNvPr id="50" name="Freeform 247">
          <a:extLst>
            <a:ext uri="{FF2B5EF4-FFF2-40B4-BE49-F238E27FC236}">
              <a16:creationId xmlns:a16="http://schemas.microsoft.com/office/drawing/2014/main" id="{00000000-0008-0000-0300-000032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49</xdr:row>
      <xdr:rowOff>0</xdr:rowOff>
    </xdr:from>
    <xdr:to>
      <xdr:col>11</xdr:col>
      <xdr:colOff>0</xdr:colOff>
      <xdr:row>49</xdr:row>
      <xdr:rowOff>0</xdr:rowOff>
    </xdr:to>
    <xdr:sp macro="" textlink="">
      <xdr:nvSpPr>
        <xdr:cNvPr id="51" name="Freeform 251">
          <a:extLst>
            <a:ext uri="{FF2B5EF4-FFF2-40B4-BE49-F238E27FC236}">
              <a16:creationId xmlns:a16="http://schemas.microsoft.com/office/drawing/2014/main" id="{00000000-0008-0000-0300-000033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49</xdr:row>
      <xdr:rowOff>0</xdr:rowOff>
    </xdr:from>
    <xdr:to>
      <xdr:col>11</xdr:col>
      <xdr:colOff>0</xdr:colOff>
      <xdr:row>49</xdr:row>
      <xdr:rowOff>0</xdr:rowOff>
    </xdr:to>
    <xdr:sp macro="" textlink="">
      <xdr:nvSpPr>
        <xdr:cNvPr id="62" name="Freeform 278">
          <a:extLst>
            <a:ext uri="{FF2B5EF4-FFF2-40B4-BE49-F238E27FC236}">
              <a16:creationId xmlns:a16="http://schemas.microsoft.com/office/drawing/2014/main" id="{00000000-0008-0000-0300-00003E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11</xdr:col>
      <xdr:colOff>0</xdr:colOff>
      <xdr:row>49</xdr:row>
      <xdr:rowOff>0</xdr:rowOff>
    </xdr:from>
    <xdr:to>
      <xdr:col>11</xdr:col>
      <xdr:colOff>0</xdr:colOff>
      <xdr:row>49</xdr:row>
      <xdr:rowOff>0</xdr:rowOff>
    </xdr:to>
    <xdr:sp macro="" textlink="">
      <xdr:nvSpPr>
        <xdr:cNvPr id="65" name="Freeform 288">
          <a:extLst>
            <a:ext uri="{FF2B5EF4-FFF2-40B4-BE49-F238E27FC236}">
              <a16:creationId xmlns:a16="http://schemas.microsoft.com/office/drawing/2014/main" id="{00000000-0008-0000-0300-000041000000}"/>
            </a:ext>
          </a:extLst>
        </xdr:cNvPr>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8</xdr:col>
      <xdr:colOff>53510</xdr:colOff>
      <xdr:row>4</xdr:row>
      <xdr:rowOff>385281</xdr:rowOff>
    </xdr:from>
    <xdr:to>
      <xdr:col>12</xdr:col>
      <xdr:colOff>545814</xdr:colOff>
      <xdr:row>22</xdr:row>
      <xdr:rowOff>10702</xdr:rowOff>
    </xdr:to>
    <xdr:sp macro="" textlink="">
      <xdr:nvSpPr>
        <xdr:cNvPr id="3" name="テキスト ボックス 2">
          <a:extLst>
            <a:ext uri="{FF2B5EF4-FFF2-40B4-BE49-F238E27FC236}">
              <a16:creationId xmlns:a16="http://schemas.microsoft.com/office/drawing/2014/main" id="{C12684A2-16B1-4D1C-A683-FF21FEBDE90F}"/>
            </a:ext>
          </a:extLst>
        </xdr:cNvPr>
        <xdr:cNvSpPr txBox="1"/>
      </xdr:nvSpPr>
      <xdr:spPr>
        <a:xfrm>
          <a:off x="10584521" y="984607"/>
          <a:ext cx="2097641" cy="2825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BIZ UDゴシック" panose="020B0400000000000000" pitchFamily="49" charset="-128"/>
              <a:ea typeface="BIZ UDゴシック" panose="020B0400000000000000" pitchFamily="49" charset="-128"/>
            </a:rPr>
            <a:t>【</a:t>
          </a:r>
          <a:r>
            <a:rPr kumimoji="1" lang="ja-JP" altLang="en-US" sz="1600">
              <a:latin typeface="BIZ UDゴシック" panose="020B0400000000000000" pitchFamily="49" charset="-128"/>
              <a:ea typeface="BIZ UDゴシック" panose="020B0400000000000000" pitchFamily="49" charset="-128"/>
            </a:rPr>
            <a:t>入力に関する</a:t>
          </a:r>
          <a:endParaRPr kumimoji="1" lang="en-US" altLang="ja-JP" sz="1600">
            <a:latin typeface="BIZ UDゴシック" panose="020B0400000000000000" pitchFamily="49" charset="-128"/>
            <a:ea typeface="BIZ UDゴシック" panose="020B0400000000000000" pitchFamily="49" charset="-128"/>
          </a:endParaRPr>
        </a:p>
        <a:p>
          <a:pPr algn="l"/>
          <a:r>
            <a:rPr kumimoji="1" lang="ja-JP" altLang="en-US" sz="1600">
              <a:latin typeface="BIZ UDゴシック" panose="020B0400000000000000" pitchFamily="49" charset="-128"/>
              <a:ea typeface="BIZ UDゴシック" panose="020B0400000000000000" pitchFamily="49" charset="-128"/>
            </a:rPr>
            <a:t>　補足説明</a:t>
          </a:r>
          <a:r>
            <a:rPr kumimoji="1" lang="en-US" altLang="ja-JP" sz="1600">
              <a:latin typeface="BIZ UDゴシック" panose="020B0400000000000000" pitchFamily="49" charset="-128"/>
              <a:ea typeface="BIZ UDゴシック" panose="020B0400000000000000" pitchFamily="49" charset="-128"/>
            </a:rPr>
            <a:t>】</a:t>
          </a:r>
        </a:p>
        <a:p>
          <a:r>
            <a:rPr kumimoji="1" lang="ja-JP" altLang="en-US" sz="1400"/>
            <a:t>青色のセルのみ入力ができるようになっています。また、入力すると文字の色が黒色（濃く）なります。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439615</xdr:colOff>
      <xdr:row>0</xdr:row>
      <xdr:rowOff>87923</xdr:rowOff>
    </xdr:from>
    <xdr:to>
      <xdr:col>51</xdr:col>
      <xdr:colOff>538689</xdr:colOff>
      <xdr:row>4</xdr:row>
      <xdr:rowOff>54792</xdr:rowOff>
    </xdr:to>
    <xdr:sp macro="" textlink="">
      <xdr:nvSpPr>
        <xdr:cNvPr id="3" name="正方形/長方形 2">
          <a:extLst>
            <a:ext uri="{FF2B5EF4-FFF2-40B4-BE49-F238E27FC236}">
              <a16:creationId xmlns:a16="http://schemas.microsoft.com/office/drawing/2014/main" id="{84D923C9-C36C-4F99-9329-2BCB889C5602}"/>
            </a:ext>
          </a:extLst>
        </xdr:cNvPr>
        <xdr:cNvSpPr/>
      </xdr:nvSpPr>
      <xdr:spPr>
        <a:xfrm>
          <a:off x="10095094" y="87923"/>
          <a:ext cx="1743116" cy="345259"/>
        </a:xfrm>
        <a:prstGeom prst="rect">
          <a:avLst/>
        </a:prstGeom>
        <a:solidFill>
          <a:schemeClr val="bg1"/>
        </a:solidFill>
        <a:ln w="63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BIZ UDゴシック" panose="020B0400000000000000" pitchFamily="49" charset="-128"/>
              <a:ea typeface="BIZ UDゴシック" panose="020B0400000000000000" pitchFamily="49" charset="-128"/>
            </a:rPr>
            <a:t>資料１２　</a:t>
          </a:r>
          <a:r>
            <a:rPr kumimoji="1" lang="en-US" altLang="ja-JP" sz="1600">
              <a:solidFill>
                <a:srgbClr val="FF0000"/>
              </a:solidFill>
              <a:latin typeface="BIZ UDゴシック" panose="020B0400000000000000" pitchFamily="49" charset="-128"/>
              <a:ea typeface="BIZ UDゴシック" panose="020B0400000000000000" pitchFamily="49" charset="-128"/>
            </a:rPr>
            <a:t>-</a:t>
          </a:r>
          <a:r>
            <a:rPr kumimoji="1" lang="ja-JP" altLang="en-US" sz="1600">
              <a:solidFill>
                <a:srgbClr val="FF0000"/>
              </a:solidFill>
              <a:latin typeface="BIZ UDゴシック" panose="020B0400000000000000" pitchFamily="49" charset="-128"/>
              <a:ea typeface="BIZ UDゴシック" panose="020B0400000000000000" pitchFamily="49" charset="-128"/>
            </a:rPr>
            <a:t>２</a:t>
          </a:r>
          <a:r>
            <a:rPr kumimoji="1" lang="en-US" altLang="ja-JP" sz="1600">
              <a:solidFill>
                <a:srgbClr val="FF0000"/>
              </a:solidFill>
              <a:latin typeface="BIZ UDゴシック" panose="020B0400000000000000" pitchFamily="49" charset="-128"/>
              <a:ea typeface="BIZ UDゴシック" panose="020B0400000000000000" pitchFamily="49" charset="-128"/>
            </a:rPr>
            <a:t>-</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58</xdr:row>
      <xdr:rowOff>102577</xdr:rowOff>
    </xdr:from>
    <xdr:to>
      <xdr:col>39</xdr:col>
      <xdr:colOff>402981</xdr:colOff>
      <xdr:row>84</xdr:row>
      <xdr:rowOff>168518</xdr:rowOff>
    </xdr:to>
    <xdr:graphicFrame macro="">
      <xdr:nvGraphicFramePr>
        <xdr:cNvPr id="3" name="グラフ 2">
          <a:extLst>
            <a:ext uri="{FF2B5EF4-FFF2-40B4-BE49-F238E27FC236}">
              <a16:creationId xmlns:a16="http://schemas.microsoft.com/office/drawing/2014/main" id="{C228F4DB-2925-4965-AE9D-73BA2BED4F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48597</xdr:colOff>
      <xdr:row>3</xdr:row>
      <xdr:rowOff>97194</xdr:rowOff>
    </xdr:from>
    <xdr:to>
      <xdr:col>18</xdr:col>
      <xdr:colOff>242983</xdr:colOff>
      <xdr:row>60</xdr:row>
      <xdr:rowOff>147303</xdr:rowOff>
    </xdr:to>
    <xdr:pic>
      <xdr:nvPicPr>
        <xdr:cNvPr id="18" name="図 17">
          <a:extLst>
            <a:ext uri="{FF2B5EF4-FFF2-40B4-BE49-F238E27FC236}">
              <a16:creationId xmlns:a16="http://schemas.microsoft.com/office/drawing/2014/main" id="{62102837-ACC3-4B33-B735-EB80A3FAD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97" y="622041"/>
          <a:ext cx="12615764" cy="10022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38100</xdr:colOff>
      <xdr:row>4</xdr:row>
      <xdr:rowOff>147719</xdr:rowOff>
    </xdr:from>
    <xdr:to>
      <xdr:col>5</xdr:col>
      <xdr:colOff>295275</xdr:colOff>
      <xdr:row>6</xdr:row>
      <xdr:rowOff>28238</xdr:rowOff>
    </xdr:to>
    <xdr:sp macro="" textlink="">
      <xdr:nvSpPr>
        <xdr:cNvPr id="3" name="正方形/長方形 2">
          <a:extLst>
            <a:ext uri="{FF2B5EF4-FFF2-40B4-BE49-F238E27FC236}">
              <a16:creationId xmlns:a16="http://schemas.microsoft.com/office/drawing/2014/main" id="{6BC4DEFE-2401-4ECB-A15E-139412294D39}"/>
            </a:ext>
          </a:extLst>
        </xdr:cNvPr>
        <xdr:cNvSpPr/>
      </xdr:nvSpPr>
      <xdr:spPr>
        <a:xfrm>
          <a:off x="1408363" y="816140"/>
          <a:ext cx="2312570" cy="2147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390524</xdr:colOff>
      <xdr:row>3</xdr:row>
      <xdr:rowOff>90569</xdr:rowOff>
    </xdr:from>
    <xdr:to>
      <xdr:col>10</xdr:col>
      <xdr:colOff>180975</xdr:colOff>
      <xdr:row>6</xdr:row>
      <xdr:rowOff>61993</xdr:rowOff>
    </xdr:to>
    <xdr:sp macro="" textlink="">
      <xdr:nvSpPr>
        <xdr:cNvPr id="4" name="正方形/長方形 3">
          <a:extLst>
            <a:ext uri="{FF2B5EF4-FFF2-40B4-BE49-F238E27FC236}">
              <a16:creationId xmlns:a16="http://schemas.microsoft.com/office/drawing/2014/main" id="{48ACA554-D037-4C98-9C9F-5F18EF153B18}"/>
            </a:ext>
          </a:extLst>
        </xdr:cNvPr>
        <xdr:cNvSpPr/>
      </xdr:nvSpPr>
      <xdr:spPr>
        <a:xfrm>
          <a:off x="5186445" y="591885"/>
          <a:ext cx="1845846" cy="4727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438151</xdr:colOff>
      <xdr:row>7</xdr:row>
      <xdr:rowOff>33418</xdr:rowOff>
    </xdr:from>
    <xdr:to>
      <xdr:col>16</xdr:col>
      <xdr:colOff>295275</xdr:colOff>
      <xdr:row>38</xdr:row>
      <xdr:rowOff>18712</xdr:rowOff>
    </xdr:to>
    <xdr:sp macro="" textlink="">
      <xdr:nvSpPr>
        <xdr:cNvPr id="5" name="正方形/長方形 4">
          <a:extLst>
            <a:ext uri="{FF2B5EF4-FFF2-40B4-BE49-F238E27FC236}">
              <a16:creationId xmlns:a16="http://schemas.microsoft.com/office/drawing/2014/main" id="{F9D5375C-944A-4A84-91A9-F4A3CC71B553}"/>
            </a:ext>
          </a:extLst>
        </xdr:cNvPr>
        <xdr:cNvSpPr/>
      </xdr:nvSpPr>
      <xdr:spPr>
        <a:xfrm>
          <a:off x="4548940" y="1203155"/>
          <a:ext cx="6708440" cy="516555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666750</xdr:colOff>
      <xdr:row>8</xdr:row>
      <xdr:rowOff>81044</xdr:rowOff>
    </xdr:from>
    <xdr:to>
      <xdr:col>6</xdr:col>
      <xdr:colOff>161925</xdr:colOff>
      <xdr:row>14</xdr:row>
      <xdr:rowOff>128668</xdr:rowOff>
    </xdr:to>
    <xdr:sp macro="" textlink="">
      <xdr:nvSpPr>
        <xdr:cNvPr id="6" name="吹き出し: 四角形 5">
          <a:extLst>
            <a:ext uri="{FF2B5EF4-FFF2-40B4-BE49-F238E27FC236}">
              <a16:creationId xmlns:a16="http://schemas.microsoft.com/office/drawing/2014/main" id="{DF03F284-6599-4F68-9B8A-6757E2123923}"/>
            </a:ext>
          </a:extLst>
        </xdr:cNvPr>
        <xdr:cNvSpPr/>
      </xdr:nvSpPr>
      <xdr:spPr>
        <a:xfrm>
          <a:off x="1351882" y="1417886"/>
          <a:ext cx="2920832" cy="1050256"/>
        </a:xfrm>
        <a:prstGeom prst="wedgeRectCallout">
          <a:avLst>
            <a:gd name="adj1" fmla="val -2918"/>
            <a:gd name="adj2" fmla="val -8969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8</xdr:row>
      <xdr:rowOff>147718</xdr:rowOff>
    </xdr:from>
    <xdr:to>
      <xdr:col>6</xdr:col>
      <xdr:colOff>66675</xdr:colOff>
      <xdr:row>14</xdr:row>
      <xdr:rowOff>33418</xdr:rowOff>
    </xdr:to>
    <xdr:sp macro="" textlink="">
      <xdr:nvSpPr>
        <xdr:cNvPr id="7" name="テキスト ボックス 6">
          <a:extLst>
            <a:ext uri="{FF2B5EF4-FFF2-40B4-BE49-F238E27FC236}">
              <a16:creationId xmlns:a16="http://schemas.microsoft.com/office/drawing/2014/main" id="{DA862B59-7156-4758-A941-A3E620F903CD}"/>
            </a:ext>
          </a:extLst>
        </xdr:cNvPr>
        <xdr:cNvSpPr txBox="1"/>
      </xdr:nvSpPr>
      <xdr:spPr>
        <a:xfrm>
          <a:off x="1398838" y="1484560"/>
          <a:ext cx="2778626" cy="88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ご提案していただく建物の建設費用を税抜価格で入力してください。</a:t>
          </a:r>
        </a:p>
      </xdr:txBody>
    </xdr:sp>
    <xdr:clientData/>
  </xdr:twoCellAnchor>
  <xdr:twoCellAnchor>
    <xdr:from>
      <xdr:col>10</xdr:col>
      <xdr:colOff>390525</xdr:colOff>
      <xdr:row>6</xdr:row>
      <xdr:rowOff>52468</xdr:rowOff>
    </xdr:from>
    <xdr:to>
      <xdr:col>14</xdr:col>
      <xdr:colOff>571500</xdr:colOff>
      <xdr:row>12</xdr:row>
      <xdr:rowOff>100094</xdr:rowOff>
    </xdr:to>
    <xdr:sp macro="" textlink="">
      <xdr:nvSpPr>
        <xdr:cNvPr id="8" name="吹き出し: 四角形 7">
          <a:extLst>
            <a:ext uri="{FF2B5EF4-FFF2-40B4-BE49-F238E27FC236}">
              <a16:creationId xmlns:a16="http://schemas.microsoft.com/office/drawing/2014/main" id="{2D67C9CD-5AFD-4BBB-B32F-1925775AC35B}"/>
            </a:ext>
          </a:extLst>
        </xdr:cNvPr>
        <xdr:cNvSpPr/>
      </xdr:nvSpPr>
      <xdr:spPr>
        <a:xfrm>
          <a:off x="7241841" y="1055100"/>
          <a:ext cx="2921501" cy="1050257"/>
        </a:xfrm>
        <a:prstGeom prst="wedgeRectCallout">
          <a:avLst>
            <a:gd name="adj1" fmla="val -55361"/>
            <a:gd name="adj2" fmla="val -6845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438150</xdr:colOff>
      <xdr:row>6</xdr:row>
      <xdr:rowOff>119142</xdr:rowOff>
    </xdr:from>
    <xdr:to>
      <xdr:col>14</xdr:col>
      <xdr:colOff>476250</xdr:colOff>
      <xdr:row>13</xdr:row>
      <xdr:rowOff>109619</xdr:rowOff>
    </xdr:to>
    <xdr:sp macro="" textlink="">
      <xdr:nvSpPr>
        <xdr:cNvPr id="9" name="テキスト ボックス 8">
          <a:extLst>
            <a:ext uri="{FF2B5EF4-FFF2-40B4-BE49-F238E27FC236}">
              <a16:creationId xmlns:a16="http://schemas.microsoft.com/office/drawing/2014/main" id="{7D8C76D4-0374-4BD7-90D5-E45E83056AD2}"/>
            </a:ext>
          </a:extLst>
        </xdr:cNvPr>
        <xdr:cNvSpPr txBox="1"/>
      </xdr:nvSpPr>
      <xdr:spPr>
        <a:xfrm>
          <a:off x="7289466" y="1121774"/>
          <a:ext cx="2778626" cy="1160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ご提案していただく建物の戸数及び各世帯の面積を入力してください。</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入力に応じて家賃算定額及び収入が増減します。</a:t>
          </a:r>
        </a:p>
      </xdr:txBody>
    </xdr:sp>
    <xdr:clientData/>
  </xdr:twoCellAnchor>
  <xdr:twoCellAnchor>
    <xdr:from>
      <xdr:col>2</xdr:col>
      <xdr:colOff>142875</xdr:colOff>
      <xdr:row>26</xdr:row>
      <xdr:rowOff>166768</xdr:rowOff>
    </xdr:from>
    <xdr:to>
      <xdr:col>6</xdr:col>
      <xdr:colOff>323850</xdr:colOff>
      <xdr:row>33</xdr:row>
      <xdr:rowOff>42943</xdr:rowOff>
    </xdr:to>
    <xdr:sp macro="" textlink="">
      <xdr:nvSpPr>
        <xdr:cNvPr id="10" name="吹き出し: 四角形 9">
          <a:extLst>
            <a:ext uri="{FF2B5EF4-FFF2-40B4-BE49-F238E27FC236}">
              <a16:creationId xmlns:a16="http://schemas.microsoft.com/office/drawing/2014/main" id="{ED536B2B-94DA-4029-86F6-CE18CE2E4C11}"/>
            </a:ext>
          </a:extLst>
        </xdr:cNvPr>
        <xdr:cNvSpPr/>
      </xdr:nvSpPr>
      <xdr:spPr>
        <a:xfrm>
          <a:off x="1513138" y="4511505"/>
          <a:ext cx="2921501" cy="1045912"/>
        </a:xfrm>
        <a:prstGeom prst="wedgeRectCallout">
          <a:avLst>
            <a:gd name="adj1" fmla="val 54085"/>
            <a:gd name="adj2" fmla="val -1109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27</xdr:row>
      <xdr:rowOff>61993</xdr:rowOff>
    </xdr:from>
    <xdr:to>
      <xdr:col>6</xdr:col>
      <xdr:colOff>228600</xdr:colOff>
      <xdr:row>34</xdr:row>
      <xdr:rowOff>52468</xdr:rowOff>
    </xdr:to>
    <xdr:sp macro="" textlink="">
      <xdr:nvSpPr>
        <xdr:cNvPr id="11" name="テキスト ボックス 10">
          <a:extLst>
            <a:ext uri="{FF2B5EF4-FFF2-40B4-BE49-F238E27FC236}">
              <a16:creationId xmlns:a16="http://schemas.microsoft.com/office/drawing/2014/main" id="{6CBBF9AB-7DB1-4F54-9CAD-8E4D56941074}"/>
            </a:ext>
          </a:extLst>
        </xdr:cNvPr>
        <xdr:cNvSpPr txBox="1"/>
      </xdr:nvSpPr>
      <xdr:spPr>
        <a:xfrm>
          <a:off x="1560763" y="4573835"/>
          <a:ext cx="2778626" cy="1160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経過年ごとに各項目の修繕工事における金額を入力してください。</a:t>
          </a:r>
        </a:p>
      </xdr:txBody>
    </xdr:sp>
    <xdr:clientData/>
  </xdr:twoCellAnchor>
  <xdr:twoCellAnchor>
    <xdr:from>
      <xdr:col>11</xdr:col>
      <xdr:colOff>123825</xdr:colOff>
      <xdr:row>54</xdr:row>
      <xdr:rowOff>119144</xdr:rowOff>
    </xdr:from>
    <xdr:to>
      <xdr:col>15</xdr:col>
      <xdr:colOff>304800</xdr:colOff>
      <xdr:row>58</xdr:row>
      <xdr:rowOff>166769</xdr:rowOff>
    </xdr:to>
    <xdr:sp macro="" textlink="">
      <xdr:nvSpPr>
        <xdr:cNvPr id="12" name="吹き出し: 四角形 11">
          <a:extLst>
            <a:ext uri="{FF2B5EF4-FFF2-40B4-BE49-F238E27FC236}">
              <a16:creationId xmlns:a16="http://schemas.microsoft.com/office/drawing/2014/main" id="{340AA0FC-514B-417C-B3A1-D80F92DCEEDB}"/>
            </a:ext>
          </a:extLst>
        </xdr:cNvPr>
        <xdr:cNvSpPr/>
      </xdr:nvSpPr>
      <xdr:spPr>
        <a:xfrm>
          <a:off x="7660272" y="9142828"/>
          <a:ext cx="2921502" cy="716046"/>
        </a:xfrm>
        <a:prstGeom prst="wedgeRectCallout">
          <a:avLst>
            <a:gd name="adj1" fmla="val -30931"/>
            <a:gd name="adj2" fmla="val -849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171450</xdr:colOff>
      <xdr:row>55</xdr:row>
      <xdr:rowOff>18713</xdr:rowOff>
    </xdr:from>
    <xdr:to>
      <xdr:col>15</xdr:col>
      <xdr:colOff>209550</xdr:colOff>
      <xdr:row>59</xdr:row>
      <xdr:rowOff>18713</xdr:rowOff>
    </xdr:to>
    <xdr:sp macro="" textlink="">
      <xdr:nvSpPr>
        <xdr:cNvPr id="13" name="テキスト ボックス 12">
          <a:extLst>
            <a:ext uri="{FF2B5EF4-FFF2-40B4-BE49-F238E27FC236}">
              <a16:creationId xmlns:a16="http://schemas.microsoft.com/office/drawing/2014/main" id="{9196905E-2367-4145-8222-54A44E1FD8A0}"/>
            </a:ext>
          </a:extLst>
        </xdr:cNvPr>
        <xdr:cNvSpPr txBox="1"/>
      </xdr:nvSpPr>
      <xdr:spPr>
        <a:xfrm>
          <a:off x="7707897" y="9209502"/>
          <a:ext cx="2778627" cy="66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上記の表に修繕金額を入力していくと支出の青線が変動します。</a:t>
          </a:r>
        </a:p>
      </xdr:txBody>
    </xdr:sp>
    <xdr:clientData/>
  </xdr:twoCellAnchor>
  <xdr:twoCellAnchor>
    <xdr:from>
      <xdr:col>5</xdr:col>
      <xdr:colOff>38100</xdr:colOff>
      <xdr:row>45</xdr:row>
      <xdr:rowOff>28238</xdr:rowOff>
    </xdr:from>
    <xdr:to>
      <xdr:col>9</xdr:col>
      <xdr:colOff>219075</xdr:colOff>
      <xdr:row>49</xdr:row>
      <xdr:rowOff>71518</xdr:rowOff>
    </xdr:to>
    <xdr:sp macro="" textlink="">
      <xdr:nvSpPr>
        <xdr:cNvPr id="14" name="吹き出し: 四角形 13">
          <a:extLst>
            <a:ext uri="{FF2B5EF4-FFF2-40B4-BE49-F238E27FC236}">
              <a16:creationId xmlns:a16="http://schemas.microsoft.com/office/drawing/2014/main" id="{97770D5E-7A46-4C28-BD97-BE5C9152657E}"/>
            </a:ext>
          </a:extLst>
        </xdr:cNvPr>
        <xdr:cNvSpPr/>
      </xdr:nvSpPr>
      <xdr:spPr>
        <a:xfrm>
          <a:off x="3463758" y="7547975"/>
          <a:ext cx="2921501" cy="711701"/>
        </a:xfrm>
        <a:prstGeom prst="wedgeRectCallout">
          <a:avLst>
            <a:gd name="adj1" fmla="val 69395"/>
            <a:gd name="adj2" fmla="val 6047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45</xdr:row>
      <xdr:rowOff>90567</xdr:rowOff>
    </xdr:from>
    <xdr:to>
      <xdr:col>9</xdr:col>
      <xdr:colOff>123825</xdr:colOff>
      <xdr:row>49</xdr:row>
      <xdr:rowOff>90568</xdr:rowOff>
    </xdr:to>
    <xdr:sp macro="" textlink="">
      <xdr:nvSpPr>
        <xdr:cNvPr id="15" name="テキスト ボックス 14">
          <a:extLst>
            <a:ext uri="{FF2B5EF4-FFF2-40B4-BE49-F238E27FC236}">
              <a16:creationId xmlns:a16="http://schemas.microsoft.com/office/drawing/2014/main" id="{F788E25E-C519-4CD4-B785-D8AC0CF00D8F}"/>
            </a:ext>
          </a:extLst>
        </xdr:cNvPr>
        <xdr:cNvSpPr txBox="1"/>
      </xdr:nvSpPr>
      <xdr:spPr>
        <a:xfrm>
          <a:off x="3511383" y="7610304"/>
          <a:ext cx="2778626" cy="66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上部にある部屋の戸数と面積を入力すると収入の赤線が変動します。</a:t>
          </a:r>
        </a:p>
      </xdr:txBody>
    </xdr:sp>
    <xdr:clientData/>
  </xdr:twoCellAnchor>
  <xdr:twoCellAnchor>
    <xdr:from>
      <xdr:col>0</xdr:col>
      <xdr:colOff>8965</xdr:colOff>
      <xdr:row>0</xdr:row>
      <xdr:rowOff>114127</xdr:rowOff>
    </xdr:from>
    <xdr:to>
      <xdr:col>9</xdr:col>
      <xdr:colOff>349897</xdr:colOff>
      <xdr:row>2</xdr:row>
      <xdr:rowOff>155510</xdr:rowOff>
    </xdr:to>
    <xdr:sp macro="" textlink="">
      <xdr:nvSpPr>
        <xdr:cNvPr id="16" name="テキスト ボックス 15">
          <a:extLst>
            <a:ext uri="{FF2B5EF4-FFF2-40B4-BE49-F238E27FC236}">
              <a16:creationId xmlns:a16="http://schemas.microsoft.com/office/drawing/2014/main" id="{FC0445C4-D30F-429C-9915-9F4A4372FD68}"/>
            </a:ext>
          </a:extLst>
        </xdr:cNvPr>
        <xdr:cNvSpPr txBox="1"/>
      </xdr:nvSpPr>
      <xdr:spPr>
        <a:xfrm>
          <a:off x="8965" y="114127"/>
          <a:ext cx="6551621" cy="391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BIZ UDゴシック" panose="020B0400000000000000" pitchFamily="49" charset="-128"/>
              <a:ea typeface="BIZ UDゴシック" panose="020B0400000000000000" pitchFamily="49" charset="-128"/>
            </a:rPr>
            <a:t>様式</a:t>
          </a:r>
          <a:r>
            <a:rPr kumimoji="1" lang="en-US" altLang="ja-JP" sz="2000">
              <a:latin typeface="BIZ UDゴシック" panose="020B0400000000000000" pitchFamily="49" charset="-128"/>
              <a:ea typeface="BIZ UDゴシック" panose="020B0400000000000000" pitchFamily="49" charset="-128"/>
            </a:rPr>
            <a:t>3-10</a:t>
          </a:r>
          <a:r>
            <a:rPr kumimoji="1" lang="ja-JP" altLang="en-US" sz="2000">
              <a:latin typeface="BIZ UDゴシック" panose="020B0400000000000000" pitchFamily="49" charset="-128"/>
              <a:ea typeface="BIZ UDゴシック" panose="020B0400000000000000" pitchFamily="49" charset="-128"/>
            </a:rPr>
            <a:t>　長期修繕計画表の入力方法について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9734;&#24066;&#21942;&#20303;&#23429;&#20418;&#65288;&#25216;&#34899;&#31995;&#12501;&#12457;&#12523;&#12480;&#65289;\01%20&#12304;&#20303;&#23429;&#25919;&#31574;&#12305;\&#9670;&#12405;&#12367;&#12375;&#12414;&#9734;&#12473;&#12479;&#12452;&#12523;\&#23478;&#36035;&#12471;&#12511;&#12517;&#12524;&#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シュミ(地優賃前提）"/>
      <sheetName val="事業費概算"/>
      <sheetName val="収支表"/>
      <sheetName val="標準建設費"/>
      <sheetName val="経常修繕"/>
      <sheetName val="地優賃要綱"/>
      <sheetName val="家賃収入シミュ"/>
      <sheetName val="収支シミュレーション"/>
    </sheetNames>
    <sheetDataSet>
      <sheetData sheetId="0"/>
      <sheetData sheetId="1"/>
      <sheetData sheetId="2">
        <row r="10">
          <cell r="J10">
            <v>604.79999999999995</v>
          </cell>
        </row>
        <row r="12">
          <cell r="K12">
            <v>604.79999999999995</v>
          </cell>
          <cell r="L12">
            <v>604.79999999999995</v>
          </cell>
          <cell r="M12">
            <v>604.79999999999995</v>
          </cell>
          <cell r="N12">
            <v>604.80000000000018</v>
          </cell>
          <cell r="O12">
            <v>604.80000000000018</v>
          </cell>
          <cell r="P12">
            <v>604.80000000000018</v>
          </cell>
          <cell r="Q12">
            <v>604.80000000000018</v>
          </cell>
          <cell r="R12">
            <v>604.80000000000018</v>
          </cell>
          <cell r="S12">
            <v>604.80000000000018</v>
          </cell>
          <cell r="T12">
            <v>8325.760000000002</v>
          </cell>
          <cell r="U12">
            <v>604.79999999999927</v>
          </cell>
          <cell r="V12">
            <v>604.79999999999927</v>
          </cell>
          <cell r="W12">
            <v>604.79999999999927</v>
          </cell>
          <cell r="X12">
            <v>604.79999999999927</v>
          </cell>
          <cell r="Y12">
            <v>31514.559999999998</v>
          </cell>
          <cell r="Z12">
            <v>604.80000000000291</v>
          </cell>
          <cell r="AA12">
            <v>604.80000000000291</v>
          </cell>
          <cell r="AB12">
            <v>604.80000000000291</v>
          </cell>
          <cell r="AC12">
            <v>604.80000000000291</v>
          </cell>
          <cell r="AD12">
            <v>10685.919999999998</v>
          </cell>
          <cell r="AE12">
            <v>604.80000000000291</v>
          </cell>
          <cell r="AF12">
            <v>604.80000000000291</v>
          </cell>
          <cell r="AG12">
            <v>604.80000000000291</v>
          </cell>
          <cell r="AH12">
            <v>604.80000000000291</v>
          </cell>
          <cell r="AI12">
            <v>14249.920000000006</v>
          </cell>
          <cell r="AJ12">
            <v>604.80000000000291</v>
          </cell>
          <cell r="AK12">
            <v>604.80000000000291</v>
          </cell>
          <cell r="AL12">
            <v>604.80000000000291</v>
          </cell>
          <cell r="AM12">
            <v>604.80000000000291</v>
          </cell>
          <cell r="AN12">
            <v>10599.839999999997</v>
          </cell>
          <cell r="AO12">
            <v>5796.4799999999959</v>
          </cell>
          <cell r="AP12">
            <v>604.80000000000291</v>
          </cell>
          <cell r="AQ12">
            <v>604.80000000000291</v>
          </cell>
          <cell r="AR12">
            <v>604.80000000000291</v>
          </cell>
          <cell r="AS12">
            <v>1914.5599999999977</v>
          </cell>
          <cell r="AT12">
            <v>604.80000000000291</v>
          </cell>
          <cell r="AU12">
            <v>604.80000000000291</v>
          </cell>
          <cell r="AV12">
            <v>604.80000000000291</v>
          </cell>
          <cell r="AW12">
            <v>604.80000000000291</v>
          </cell>
          <cell r="AX12">
            <v>8325.7599999999948</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70"/>
  <sheetViews>
    <sheetView showGridLines="0" tabSelected="1" view="pageBreakPreview" topLeftCell="A4" zoomScale="89" zoomScaleNormal="100" zoomScaleSheetLayoutView="89" workbookViewId="0">
      <selection activeCell="F43" sqref="F43:F44"/>
    </sheetView>
  </sheetViews>
  <sheetFormatPr defaultColWidth="8.75" defaultRowHeight="18" customHeight="1"/>
  <cols>
    <col min="1" max="1" width="2.625" style="1" customWidth="1"/>
    <col min="2" max="2" width="2.75" style="2" customWidth="1"/>
    <col min="3" max="3" width="13.75" style="1" customWidth="1"/>
    <col min="4" max="4" width="41.875" style="3" customWidth="1"/>
    <col min="5" max="5" width="9" style="3" bestFit="1" customWidth="1"/>
    <col min="6" max="6" width="14.25" style="3" customWidth="1"/>
    <col min="7" max="7" width="9.5" style="4" customWidth="1"/>
    <col min="8" max="8" width="44.375" style="3" customWidth="1"/>
    <col min="9" max="9" width="1.125" style="5" customWidth="1"/>
    <col min="10" max="10" width="7.375" style="5" customWidth="1"/>
    <col min="11" max="11" width="3.75" style="6" customWidth="1"/>
    <col min="12" max="13" width="8.75" style="1"/>
    <col min="14" max="14" width="2.625" style="1" hidden="1" customWidth="1"/>
    <col min="15" max="15" width="2.75" style="2" hidden="1" customWidth="1"/>
    <col min="16" max="16" width="13.75" style="1" hidden="1" customWidth="1"/>
    <col min="17" max="17" width="41.875" style="3" hidden="1" customWidth="1"/>
    <col min="18" max="18" width="9" style="3" hidden="1" customWidth="1"/>
    <col min="19" max="19" width="14.25" style="3" hidden="1" customWidth="1"/>
    <col min="20" max="20" width="9.5" style="4" hidden="1" customWidth="1"/>
    <col min="21" max="21" width="44.375" style="3" hidden="1" customWidth="1"/>
    <col min="22" max="16384" width="8.75" style="1"/>
  </cols>
  <sheetData>
    <row r="1" spans="1:25" ht="8.25" customHeight="1"/>
    <row r="2" spans="1:25" ht="8.25" customHeight="1"/>
    <row r="3" spans="1:25" ht="20.65" customHeight="1">
      <c r="A3" s="823" t="s">
        <v>145</v>
      </c>
      <c r="B3" s="824"/>
      <c r="C3" s="824"/>
      <c r="D3" s="824"/>
      <c r="E3" s="824"/>
      <c r="F3" s="824"/>
      <c r="G3" s="824"/>
      <c r="H3" s="824"/>
      <c r="M3" s="482" t="s">
        <v>263</v>
      </c>
      <c r="N3" s="823" t="s">
        <v>145</v>
      </c>
      <c r="O3" s="824"/>
      <c r="P3" s="824"/>
      <c r="Q3" s="824"/>
      <c r="R3" s="824"/>
      <c r="S3" s="824"/>
      <c r="T3" s="824"/>
      <c r="U3" s="824"/>
    </row>
    <row r="4" spans="1:25" ht="9.75" customHeight="1" thickBot="1">
      <c r="A4" s="7"/>
      <c r="B4" s="8"/>
      <c r="C4" s="8"/>
      <c r="D4" s="8"/>
      <c r="E4" s="516"/>
      <c r="F4" s="8"/>
      <c r="G4" s="9"/>
      <c r="H4" s="516" t="s">
        <v>238</v>
      </c>
      <c r="M4" s="482" t="s">
        <v>264</v>
      </c>
      <c r="N4" s="7"/>
      <c r="O4" s="8"/>
      <c r="P4" s="8"/>
      <c r="Q4" s="8"/>
      <c r="R4" s="516"/>
      <c r="S4" s="8"/>
      <c r="T4" s="9"/>
      <c r="U4" s="516" t="s">
        <v>238</v>
      </c>
    </row>
    <row r="5" spans="1:25" ht="34.15" customHeight="1" thickBot="1">
      <c r="A5" s="825" t="s">
        <v>19</v>
      </c>
      <c r="B5" s="811"/>
      <c r="C5" s="826"/>
      <c r="D5" s="10" t="s">
        <v>282</v>
      </c>
      <c r="E5" s="439" t="s">
        <v>262</v>
      </c>
      <c r="F5" s="11" t="s">
        <v>12</v>
      </c>
      <c r="G5" s="11" t="s">
        <v>160</v>
      </c>
      <c r="H5" s="12" t="s">
        <v>92</v>
      </c>
      <c r="I5" s="13"/>
      <c r="J5" s="886"/>
      <c r="K5" s="887"/>
      <c r="M5" s="482"/>
      <c r="N5" s="825" t="s">
        <v>19</v>
      </c>
      <c r="O5" s="811"/>
      <c r="P5" s="826"/>
      <c r="Q5" s="10" t="s">
        <v>282</v>
      </c>
      <c r="R5" s="439" t="s">
        <v>262</v>
      </c>
      <c r="S5" s="11" t="s">
        <v>12</v>
      </c>
      <c r="T5" s="11" t="s">
        <v>160</v>
      </c>
      <c r="U5" s="12" t="s">
        <v>92</v>
      </c>
    </row>
    <row r="6" spans="1:25" ht="18" customHeight="1" thickBot="1">
      <c r="A6" s="786" t="s">
        <v>16</v>
      </c>
      <c r="B6" s="811"/>
      <c r="C6" s="811"/>
      <c r="D6" s="485"/>
      <c r="E6" s="485"/>
      <c r="F6" s="485"/>
      <c r="G6" s="485"/>
      <c r="H6" s="14"/>
      <c r="I6" s="13"/>
      <c r="J6" s="13"/>
      <c r="K6" s="15"/>
      <c r="N6" s="786" t="s">
        <v>16</v>
      </c>
      <c r="O6" s="811"/>
      <c r="P6" s="811"/>
      <c r="Q6" s="676"/>
      <c r="R6" s="676"/>
      <c r="S6" s="676"/>
      <c r="T6" s="676"/>
      <c r="U6" s="14"/>
    </row>
    <row r="7" spans="1:25" ht="18" customHeight="1">
      <c r="A7" s="827" t="s">
        <v>50</v>
      </c>
      <c r="B7" s="828"/>
      <c r="C7" s="828"/>
      <c r="D7" s="828"/>
      <c r="E7" s="828"/>
      <c r="F7" s="828"/>
      <c r="G7" s="828"/>
      <c r="H7" s="829"/>
      <c r="I7" s="13"/>
      <c r="J7" s="13"/>
      <c r="K7" s="15"/>
      <c r="N7" s="827" t="s">
        <v>50</v>
      </c>
      <c r="O7" s="828"/>
      <c r="P7" s="828"/>
      <c r="Q7" s="828"/>
      <c r="R7" s="828"/>
      <c r="S7" s="828"/>
      <c r="T7" s="828"/>
      <c r="U7" s="829"/>
    </row>
    <row r="8" spans="1:25" s="17" customFormat="1" ht="16.350000000000001" customHeight="1">
      <c r="A8" s="730" t="s">
        <v>78</v>
      </c>
      <c r="B8" s="731"/>
      <c r="C8" s="732"/>
      <c r="D8" s="830"/>
      <c r="E8" s="850" t="s">
        <v>303</v>
      </c>
      <c r="F8" s="739" t="s">
        <v>81</v>
      </c>
      <c r="G8" s="832">
        <v>1</v>
      </c>
      <c r="H8" s="847" t="s">
        <v>349</v>
      </c>
      <c r="I8" s="13"/>
      <c r="J8" s="13"/>
      <c r="K8" s="16"/>
      <c r="N8" s="730" t="s">
        <v>78</v>
      </c>
      <c r="O8" s="731"/>
      <c r="P8" s="732"/>
      <c r="Q8" s="830"/>
      <c r="R8" s="722" t="s">
        <v>302</v>
      </c>
      <c r="S8" s="739" t="s">
        <v>81</v>
      </c>
      <c r="T8" s="726">
        <v>1</v>
      </c>
      <c r="U8" s="728" t="s">
        <v>304</v>
      </c>
    </row>
    <row r="9" spans="1:25" s="17" customFormat="1" ht="16.350000000000001" customHeight="1">
      <c r="A9" s="733"/>
      <c r="B9" s="734"/>
      <c r="C9" s="735"/>
      <c r="D9" s="831"/>
      <c r="E9" s="849"/>
      <c r="F9" s="740"/>
      <c r="G9" s="833"/>
      <c r="H9" s="866"/>
      <c r="I9" s="13"/>
      <c r="J9" s="13"/>
      <c r="K9" s="16"/>
      <c r="N9" s="733"/>
      <c r="O9" s="734"/>
      <c r="P9" s="735"/>
      <c r="Q9" s="831"/>
      <c r="R9" s="738"/>
      <c r="S9" s="740"/>
      <c r="T9" s="741"/>
      <c r="U9" s="742"/>
      <c r="Y9" s="483"/>
    </row>
    <row r="10" spans="1:25" s="17" customFormat="1" ht="16.350000000000001" customHeight="1">
      <c r="A10" s="730" t="s">
        <v>82</v>
      </c>
      <c r="B10" s="731"/>
      <c r="C10" s="732"/>
      <c r="D10" s="809"/>
      <c r="E10" s="850" t="s">
        <v>303</v>
      </c>
      <c r="F10" s="789" t="s">
        <v>81</v>
      </c>
      <c r="G10" s="853">
        <v>1</v>
      </c>
      <c r="H10" s="847" t="s">
        <v>348</v>
      </c>
      <c r="I10" s="13"/>
      <c r="J10" s="13"/>
      <c r="K10" s="16"/>
      <c r="N10" s="730" t="s">
        <v>82</v>
      </c>
      <c r="O10" s="731"/>
      <c r="P10" s="732"/>
      <c r="Q10" s="809"/>
      <c r="R10" s="722" t="s">
        <v>303</v>
      </c>
      <c r="S10" s="789" t="s">
        <v>81</v>
      </c>
      <c r="T10" s="753">
        <v>1</v>
      </c>
      <c r="U10" s="728" t="s">
        <v>305</v>
      </c>
    </row>
    <row r="11" spans="1:25" s="17" customFormat="1" ht="16.350000000000001" customHeight="1" thickBot="1">
      <c r="A11" s="764"/>
      <c r="B11" s="765"/>
      <c r="C11" s="766"/>
      <c r="D11" s="810"/>
      <c r="E11" s="849"/>
      <c r="F11" s="797"/>
      <c r="G11" s="853"/>
      <c r="H11" s="834"/>
      <c r="I11" s="13"/>
      <c r="J11" s="13"/>
      <c r="K11" s="16"/>
      <c r="N11" s="764"/>
      <c r="O11" s="765"/>
      <c r="P11" s="766"/>
      <c r="Q11" s="810"/>
      <c r="R11" s="738"/>
      <c r="S11" s="797"/>
      <c r="T11" s="753"/>
      <c r="U11" s="785"/>
    </row>
    <row r="12" spans="1:25" ht="17.649999999999999" customHeight="1" thickBot="1">
      <c r="A12" s="786" t="s">
        <v>29</v>
      </c>
      <c r="B12" s="811"/>
      <c r="C12" s="811"/>
      <c r="D12" s="485"/>
      <c r="E12" s="485"/>
      <c r="F12" s="485"/>
      <c r="G12" s="485"/>
      <c r="H12" s="14"/>
      <c r="I12" s="13"/>
      <c r="J12" s="13"/>
      <c r="K12" s="15"/>
      <c r="N12" s="786" t="s">
        <v>29</v>
      </c>
      <c r="O12" s="811"/>
      <c r="P12" s="811"/>
      <c r="Q12" s="676"/>
      <c r="R12" s="676"/>
      <c r="S12" s="676"/>
      <c r="T12" s="676"/>
      <c r="U12" s="14"/>
    </row>
    <row r="13" spans="1:25" ht="18" customHeight="1">
      <c r="A13" s="18" t="s">
        <v>31</v>
      </c>
      <c r="B13" s="19"/>
      <c r="C13" s="19"/>
      <c r="D13" s="20"/>
      <c r="E13" s="20"/>
      <c r="F13" s="20"/>
      <c r="G13" s="21"/>
      <c r="H13" s="22"/>
      <c r="I13" s="23"/>
      <c r="J13" s="23"/>
      <c r="K13" s="24"/>
      <c r="N13" s="18" t="s">
        <v>31</v>
      </c>
      <c r="O13" s="19"/>
      <c r="P13" s="19"/>
      <c r="Q13" s="20"/>
      <c r="R13" s="20"/>
      <c r="S13" s="20"/>
      <c r="T13" s="21"/>
      <c r="U13" s="22"/>
    </row>
    <row r="14" spans="1:25" s="25" customFormat="1" ht="16.5" hidden="1" customHeight="1">
      <c r="A14" s="730" t="s">
        <v>39</v>
      </c>
      <c r="B14" s="731"/>
      <c r="C14" s="732"/>
      <c r="D14" s="812" t="s">
        <v>43</v>
      </c>
      <c r="E14" s="440"/>
      <c r="F14" s="739" t="s">
        <v>90</v>
      </c>
      <c r="G14" s="815" t="s">
        <v>8</v>
      </c>
      <c r="H14" s="817"/>
      <c r="I14" s="23"/>
      <c r="J14" s="23"/>
      <c r="K14" s="24"/>
      <c r="N14" s="730" t="s">
        <v>39</v>
      </c>
      <c r="O14" s="731"/>
      <c r="P14" s="732"/>
      <c r="Q14" s="812" t="s">
        <v>43</v>
      </c>
      <c r="R14" s="673"/>
      <c r="S14" s="739" t="s">
        <v>90</v>
      </c>
      <c r="T14" s="815" t="s">
        <v>8</v>
      </c>
      <c r="U14" s="817"/>
    </row>
    <row r="15" spans="1:25" s="25" customFormat="1" ht="16.5" hidden="1" customHeight="1">
      <c r="A15" s="772"/>
      <c r="B15" s="773"/>
      <c r="C15" s="774"/>
      <c r="D15" s="813"/>
      <c r="E15" s="484"/>
      <c r="F15" s="776"/>
      <c r="G15" s="816"/>
      <c r="H15" s="818"/>
      <c r="I15" s="23"/>
      <c r="J15" s="23"/>
      <c r="N15" s="772"/>
      <c r="O15" s="773"/>
      <c r="P15" s="774"/>
      <c r="Q15" s="813"/>
      <c r="R15" s="674"/>
      <c r="S15" s="776"/>
      <c r="T15" s="816"/>
      <c r="U15" s="818"/>
    </row>
    <row r="16" spans="1:25" s="25" customFormat="1" ht="16.5" hidden="1" customHeight="1">
      <c r="A16" s="772"/>
      <c r="B16" s="773"/>
      <c r="C16" s="774"/>
      <c r="D16" s="813"/>
      <c r="E16" s="484"/>
      <c r="F16" s="780" t="s">
        <v>83</v>
      </c>
      <c r="G16" s="819" t="s">
        <v>8</v>
      </c>
      <c r="H16" s="821"/>
      <c r="I16" s="23"/>
      <c r="J16" s="23"/>
      <c r="K16" s="24"/>
      <c r="N16" s="772"/>
      <c r="O16" s="773"/>
      <c r="P16" s="774"/>
      <c r="Q16" s="813"/>
      <c r="R16" s="674"/>
      <c r="S16" s="780" t="s">
        <v>83</v>
      </c>
      <c r="T16" s="819" t="s">
        <v>8</v>
      </c>
      <c r="U16" s="821"/>
    </row>
    <row r="17" spans="1:21" s="25" customFormat="1" ht="16.5" hidden="1" customHeight="1">
      <c r="A17" s="733"/>
      <c r="B17" s="734"/>
      <c r="C17" s="735"/>
      <c r="D17" s="814"/>
      <c r="E17" s="441"/>
      <c r="F17" s="740"/>
      <c r="G17" s="820"/>
      <c r="H17" s="822"/>
      <c r="I17" s="23"/>
      <c r="J17" s="23"/>
      <c r="N17" s="733"/>
      <c r="O17" s="734"/>
      <c r="P17" s="735"/>
      <c r="Q17" s="814"/>
      <c r="R17" s="675"/>
      <c r="S17" s="740"/>
      <c r="T17" s="820"/>
      <c r="U17" s="822"/>
    </row>
    <row r="18" spans="1:21" s="25" customFormat="1" ht="16.5" customHeight="1">
      <c r="A18" s="730" t="s">
        <v>298</v>
      </c>
      <c r="B18" s="731"/>
      <c r="C18" s="732"/>
      <c r="D18" s="888" t="s">
        <v>335</v>
      </c>
      <c r="E18" s="850" t="s">
        <v>303</v>
      </c>
      <c r="F18" s="739" t="s">
        <v>90</v>
      </c>
      <c r="G18" s="832">
        <v>1</v>
      </c>
      <c r="H18" s="847" t="s">
        <v>347</v>
      </c>
      <c r="I18" s="23"/>
      <c r="J18" s="23"/>
      <c r="N18" s="730" t="s">
        <v>298</v>
      </c>
      <c r="O18" s="731"/>
      <c r="P18" s="732"/>
      <c r="Q18" s="806" t="s">
        <v>320</v>
      </c>
      <c r="R18" s="722" t="s">
        <v>303</v>
      </c>
      <c r="S18" s="739" t="s">
        <v>90</v>
      </c>
      <c r="T18" s="726">
        <v>1</v>
      </c>
      <c r="U18" s="728" t="s">
        <v>306</v>
      </c>
    </row>
    <row r="19" spans="1:21" s="25" customFormat="1" ht="16.5" customHeight="1">
      <c r="A19" s="772"/>
      <c r="B19" s="773"/>
      <c r="C19" s="774"/>
      <c r="D19" s="889"/>
      <c r="E19" s="854"/>
      <c r="F19" s="776"/>
      <c r="G19" s="876"/>
      <c r="H19" s="880"/>
      <c r="I19" s="23"/>
      <c r="J19" s="23"/>
      <c r="N19" s="772"/>
      <c r="O19" s="773"/>
      <c r="P19" s="774"/>
      <c r="Q19" s="807"/>
      <c r="R19" s="792"/>
      <c r="S19" s="776"/>
      <c r="T19" s="777"/>
      <c r="U19" s="793"/>
    </row>
    <row r="20" spans="1:21" s="25" customFormat="1" ht="16.5" customHeight="1">
      <c r="A20" s="772"/>
      <c r="B20" s="773"/>
      <c r="C20" s="774"/>
      <c r="D20" s="889"/>
      <c r="E20" s="848" t="s">
        <v>303</v>
      </c>
      <c r="F20" s="780" t="s">
        <v>83</v>
      </c>
      <c r="G20" s="884">
        <v>1</v>
      </c>
      <c r="H20" s="885" t="s">
        <v>350</v>
      </c>
      <c r="I20" s="23"/>
      <c r="J20" s="23"/>
      <c r="N20" s="772"/>
      <c r="O20" s="773"/>
      <c r="P20" s="774"/>
      <c r="Q20" s="807"/>
      <c r="R20" s="794" t="s">
        <v>303</v>
      </c>
      <c r="S20" s="780" t="s">
        <v>83</v>
      </c>
      <c r="T20" s="753">
        <v>1</v>
      </c>
      <c r="U20" s="785" t="s">
        <v>307</v>
      </c>
    </row>
    <row r="21" spans="1:21" s="25" customFormat="1" ht="16.5" customHeight="1">
      <c r="A21" s="733"/>
      <c r="B21" s="734"/>
      <c r="C21" s="735"/>
      <c r="D21" s="890"/>
      <c r="E21" s="849"/>
      <c r="F21" s="740"/>
      <c r="G21" s="833"/>
      <c r="H21" s="866"/>
      <c r="I21" s="23"/>
      <c r="J21" s="23"/>
      <c r="N21" s="733"/>
      <c r="O21" s="734"/>
      <c r="P21" s="735"/>
      <c r="Q21" s="808"/>
      <c r="R21" s="738"/>
      <c r="S21" s="740"/>
      <c r="T21" s="741"/>
      <c r="U21" s="742"/>
    </row>
    <row r="22" spans="1:21" s="25" customFormat="1" ht="16.5" customHeight="1">
      <c r="A22" s="730" t="s">
        <v>299</v>
      </c>
      <c r="B22" s="731"/>
      <c r="C22" s="732"/>
      <c r="D22" s="857" t="s">
        <v>336</v>
      </c>
      <c r="E22" s="850" t="s">
        <v>303</v>
      </c>
      <c r="F22" s="739" t="s">
        <v>90</v>
      </c>
      <c r="G22" s="832">
        <v>1</v>
      </c>
      <c r="H22" s="847" t="s">
        <v>351</v>
      </c>
      <c r="I22" s="23"/>
      <c r="J22" s="23"/>
      <c r="N22" s="730" t="s">
        <v>299</v>
      </c>
      <c r="O22" s="731"/>
      <c r="P22" s="732"/>
      <c r="Q22" s="754" t="s">
        <v>321</v>
      </c>
      <c r="R22" s="722" t="s">
        <v>303</v>
      </c>
      <c r="S22" s="739" t="s">
        <v>90</v>
      </c>
      <c r="T22" s="726">
        <v>1</v>
      </c>
      <c r="U22" s="728" t="s">
        <v>308</v>
      </c>
    </row>
    <row r="23" spans="1:21" s="25" customFormat="1" ht="16.5" customHeight="1">
      <c r="A23" s="772"/>
      <c r="B23" s="773"/>
      <c r="C23" s="774"/>
      <c r="D23" s="891"/>
      <c r="E23" s="854"/>
      <c r="F23" s="776"/>
      <c r="G23" s="876"/>
      <c r="H23" s="880"/>
      <c r="I23" s="23"/>
      <c r="J23" s="23"/>
      <c r="N23" s="772"/>
      <c r="O23" s="773"/>
      <c r="P23" s="774"/>
      <c r="Q23" s="779"/>
      <c r="R23" s="792"/>
      <c r="S23" s="776"/>
      <c r="T23" s="777"/>
      <c r="U23" s="793"/>
    </row>
    <row r="24" spans="1:21" s="25" customFormat="1" ht="16.5" customHeight="1">
      <c r="A24" s="772"/>
      <c r="B24" s="773"/>
      <c r="C24" s="774"/>
      <c r="D24" s="891"/>
      <c r="E24" s="848" t="s">
        <v>303</v>
      </c>
      <c r="F24" s="780" t="s">
        <v>10</v>
      </c>
      <c r="G24" s="884">
        <v>1</v>
      </c>
      <c r="H24" s="885" t="s">
        <v>309</v>
      </c>
      <c r="I24" s="23"/>
      <c r="J24" s="23"/>
      <c r="N24" s="772"/>
      <c r="O24" s="773"/>
      <c r="P24" s="774"/>
      <c r="Q24" s="779"/>
      <c r="R24" s="794" t="s">
        <v>303</v>
      </c>
      <c r="S24" s="780" t="s">
        <v>10</v>
      </c>
      <c r="T24" s="753">
        <v>1</v>
      </c>
      <c r="U24" s="785" t="s">
        <v>309</v>
      </c>
    </row>
    <row r="25" spans="1:21" s="25" customFormat="1" ht="16.5" customHeight="1" thickBot="1">
      <c r="A25" s="733"/>
      <c r="B25" s="734"/>
      <c r="C25" s="735"/>
      <c r="D25" s="883"/>
      <c r="E25" s="855"/>
      <c r="F25" s="740"/>
      <c r="G25" s="846"/>
      <c r="H25" s="835"/>
      <c r="I25" s="23"/>
      <c r="J25" s="23"/>
      <c r="N25" s="733"/>
      <c r="O25" s="734"/>
      <c r="P25" s="735"/>
      <c r="Q25" s="737"/>
      <c r="R25" s="792"/>
      <c r="S25" s="740"/>
      <c r="T25" s="753"/>
      <c r="U25" s="742"/>
    </row>
    <row r="26" spans="1:21" s="25" customFormat="1" ht="18" customHeight="1">
      <c r="A26" s="18" t="s">
        <v>84</v>
      </c>
      <c r="B26" s="19" t="s">
        <v>68</v>
      </c>
      <c r="C26" s="19"/>
      <c r="D26" s="20"/>
      <c r="E26" s="26"/>
      <c r="F26" s="26"/>
      <c r="G26" s="27"/>
      <c r="H26" s="28"/>
      <c r="I26" s="23"/>
      <c r="J26" s="23"/>
      <c r="K26" s="24"/>
      <c r="N26" s="18" t="s">
        <v>84</v>
      </c>
      <c r="O26" s="19" t="s">
        <v>68</v>
      </c>
      <c r="P26" s="19"/>
      <c r="Q26" s="20"/>
      <c r="R26" s="26"/>
      <c r="S26" s="26"/>
      <c r="T26" s="27"/>
      <c r="U26" s="28"/>
    </row>
    <row r="27" spans="1:21" s="25" customFormat="1" ht="18" customHeight="1">
      <c r="A27" s="730" t="s">
        <v>28</v>
      </c>
      <c r="B27" s="731"/>
      <c r="C27" s="732"/>
      <c r="D27" s="857" t="s">
        <v>322</v>
      </c>
      <c r="E27" s="850" t="s">
        <v>303</v>
      </c>
      <c r="F27" s="797" t="s">
        <v>73</v>
      </c>
      <c r="G27" s="853">
        <v>1</v>
      </c>
      <c r="H27" s="847" t="s">
        <v>310</v>
      </c>
      <c r="I27" s="23"/>
      <c r="J27" s="23"/>
      <c r="K27" s="29"/>
      <c r="N27" s="730" t="s">
        <v>28</v>
      </c>
      <c r="O27" s="731"/>
      <c r="P27" s="732"/>
      <c r="Q27" s="754" t="s">
        <v>322</v>
      </c>
      <c r="R27" s="722" t="s">
        <v>303</v>
      </c>
      <c r="S27" s="797" t="s">
        <v>73</v>
      </c>
      <c r="T27" s="753">
        <v>1</v>
      </c>
      <c r="U27" s="728" t="s">
        <v>310</v>
      </c>
    </row>
    <row r="28" spans="1:21" s="25" customFormat="1" ht="18" customHeight="1">
      <c r="A28" s="733"/>
      <c r="B28" s="734"/>
      <c r="C28" s="735"/>
      <c r="D28" s="858"/>
      <c r="E28" s="849"/>
      <c r="F28" s="740"/>
      <c r="G28" s="833"/>
      <c r="H28" s="866"/>
      <c r="I28" s="23"/>
      <c r="J28" s="23"/>
      <c r="K28" s="29"/>
      <c r="N28" s="733"/>
      <c r="O28" s="734"/>
      <c r="P28" s="735"/>
      <c r="Q28" s="737"/>
      <c r="R28" s="738"/>
      <c r="S28" s="740"/>
      <c r="T28" s="741"/>
      <c r="U28" s="742"/>
    </row>
    <row r="29" spans="1:21" s="25" customFormat="1" ht="18" customHeight="1">
      <c r="A29" s="791" t="s">
        <v>38</v>
      </c>
      <c r="B29" s="798"/>
      <c r="C29" s="799"/>
      <c r="D29" s="857" t="s">
        <v>323</v>
      </c>
      <c r="E29" s="850" t="s">
        <v>303</v>
      </c>
      <c r="F29" s="789" t="s">
        <v>73</v>
      </c>
      <c r="G29" s="832">
        <v>1</v>
      </c>
      <c r="H29" s="847" t="s">
        <v>311</v>
      </c>
      <c r="I29" s="23"/>
      <c r="N29" s="791" t="s">
        <v>38</v>
      </c>
      <c r="O29" s="798"/>
      <c r="P29" s="799"/>
      <c r="Q29" s="754" t="s">
        <v>323</v>
      </c>
      <c r="R29" s="722" t="s">
        <v>303</v>
      </c>
      <c r="S29" s="789" t="s">
        <v>73</v>
      </c>
      <c r="T29" s="726">
        <v>1</v>
      </c>
      <c r="U29" s="728" t="s">
        <v>311</v>
      </c>
    </row>
    <row r="30" spans="1:21" s="25" customFormat="1" ht="18" customHeight="1">
      <c r="A30" s="800"/>
      <c r="B30" s="801"/>
      <c r="C30" s="802"/>
      <c r="D30" s="858"/>
      <c r="E30" s="849"/>
      <c r="F30" s="740"/>
      <c r="G30" s="833"/>
      <c r="H30" s="866"/>
      <c r="I30" s="23"/>
      <c r="N30" s="800"/>
      <c r="O30" s="801"/>
      <c r="P30" s="802"/>
      <c r="Q30" s="737"/>
      <c r="R30" s="738"/>
      <c r="S30" s="740"/>
      <c r="T30" s="741"/>
      <c r="U30" s="742"/>
    </row>
    <row r="31" spans="1:21" s="25" customFormat="1" ht="18" customHeight="1">
      <c r="A31" s="800"/>
      <c r="B31" s="801"/>
      <c r="C31" s="802"/>
      <c r="D31" s="857" t="s">
        <v>352</v>
      </c>
      <c r="E31" s="850" t="s">
        <v>303</v>
      </c>
      <c r="F31" s="789" t="s">
        <v>73</v>
      </c>
      <c r="G31" s="832">
        <v>1</v>
      </c>
      <c r="H31" s="834" t="s">
        <v>311</v>
      </c>
      <c r="I31" s="23"/>
      <c r="N31" s="800"/>
      <c r="O31" s="801"/>
      <c r="P31" s="802"/>
      <c r="Q31" s="754" t="s">
        <v>324</v>
      </c>
      <c r="R31" s="722" t="s">
        <v>303</v>
      </c>
      <c r="S31" s="789" t="s">
        <v>73</v>
      </c>
      <c r="T31" s="726">
        <v>1</v>
      </c>
      <c r="U31" s="785" t="s">
        <v>311</v>
      </c>
    </row>
    <row r="32" spans="1:21" s="25" customFormat="1" ht="18" customHeight="1" thickBot="1">
      <c r="A32" s="803"/>
      <c r="B32" s="804"/>
      <c r="C32" s="805"/>
      <c r="D32" s="858"/>
      <c r="E32" s="849"/>
      <c r="F32" s="740"/>
      <c r="G32" s="833"/>
      <c r="H32" s="835"/>
      <c r="I32" s="23"/>
      <c r="N32" s="803"/>
      <c r="O32" s="804"/>
      <c r="P32" s="805"/>
      <c r="Q32" s="737"/>
      <c r="R32" s="738"/>
      <c r="S32" s="740"/>
      <c r="T32" s="741"/>
      <c r="U32" s="729"/>
    </row>
    <row r="33" spans="1:21" ht="18" customHeight="1">
      <c r="A33" s="18" t="s">
        <v>85</v>
      </c>
      <c r="B33" s="19"/>
      <c r="C33" s="19"/>
      <c r="D33" s="20"/>
      <c r="E33" s="20"/>
      <c r="F33" s="20"/>
      <c r="G33" s="21"/>
      <c r="H33" s="30"/>
      <c r="I33" s="23"/>
      <c r="J33" s="1"/>
      <c r="K33" s="1"/>
      <c r="N33" s="18" t="s">
        <v>85</v>
      </c>
      <c r="O33" s="19"/>
      <c r="P33" s="19"/>
      <c r="Q33" s="20"/>
      <c r="R33" s="20"/>
      <c r="S33" s="20"/>
      <c r="T33" s="21"/>
      <c r="U33" s="30"/>
    </row>
    <row r="34" spans="1:21" s="17" customFormat="1" ht="15.75" customHeight="1">
      <c r="A34" s="791" t="s">
        <v>300</v>
      </c>
      <c r="B34" s="731"/>
      <c r="C34" s="732"/>
      <c r="D34" s="857" t="s">
        <v>325</v>
      </c>
      <c r="E34" s="850" t="s">
        <v>303</v>
      </c>
      <c r="F34" s="739" t="s">
        <v>18</v>
      </c>
      <c r="G34" s="832">
        <v>1</v>
      </c>
      <c r="H34" s="847" t="s">
        <v>308</v>
      </c>
      <c r="I34" s="31"/>
      <c r="N34" s="791" t="s">
        <v>300</v>
      </c>
      <c r="O34" s="731"/>
      <c r="P34" s="732"/>
      <c r="Q34" s="754" t="s">
        <v>325</v>
      </c>
      <c r="R34" s="722" t="s">
        <v>303</v>
      </c>
      <c r="S34" s="739" t="s">
        <v>18</v>
      </c>
      <c r="T34" s="726">
        <v>1</v>
      </c>
      <c r="U34" s="728" t="s">
        <v>308</v>
      </c>
    </row>
    <row r="35" spans="1:21" s="17" customFormat="1" ht="15.75" customHeight="1">
      <c r="A35" s="772"/>
      <c r="B35" s="773"/>
      <c r="C35" s="774"/>
      <c r="D35" s="878"/>
      <c r="E35" s="856"/>
      <c r="F35" s="776"/>
      <c r="G35" s="876"/>
      <c r="H35" s="880"/>
      <c r="I35" s="31"/>
      <c r="N35" s="772"/>
      <c r="O35" s="773"/>
      <c r="P35" s="774"/>
      <c r="Q35" s="779"/>
      <c r="R35" s="792"/>
      <c r="S35" s="776"/>
      <c r="T35" s="777"/>
      <c r="U35" s="793"/>
    </row>
    <row r="36" spans="1:21" s="17" customFormat="1" ht="15.75" customHeight="1">
      <c r="A36" s="772"/>
      <c r="B36" s="773"/>
      <c r="C36" s="774"/>
      <c r="D36" s="878"/>
      <c r="E36" s="848" t="s">
        <v>303</v>
      </c>
      <c r="F36" s="780" t="s">
        <v>22</v>
      </c>
      <c r="G36" s="881">
        <v>1</v>
      </c>
      <c r="H36" s="834" t="s">
        <v>312</v>
      </c>
      <c r="I36" s="31"/>
      <c r="J36" s="31"/>
      <c r="K36" s="29"/>
      <c r="N36" s="772"/>
      <c r="O36" s="773"/>
      <c r="P36" s="774"/>
      <c r="Q36" s="779"/>
      <c r="R36" s="794" t="s">
        <v>303</v>
      </c>
      <c r="S36" s="780" t="s">
        <v>22</v>
      </c>
      <c r="T36" s="795">
        <v>1</v>
      </c>
      <c r="U36" s="785" t="s">
        <v>312</v>
      </c>
    </row>
    <row r="37" spans="1:21" s="17" customFormat="1" ht="15.75" customHeight="1">
      <c r="A37" s="733"/>
      <c r="B37" s="734"/>
      <c r="C37" s="735"/>
      <c r="D37" s="858"/>
      <c r="E37" s="849"/>
      <c r="F37" s="740"/>
      <c r="G37" s="882"/>
      <c r="H37" s="866"/>
      <c r="I37" s="31"/>
      <c r="J37" s="31"/>
      <c r="K37" s="29"/>
      <c r="N37" s="733"/>
      <c r="O37" s="734"/>
      <c r="P37" s="735"/>
      <c r="Q37" s="737"/>
      <c r="R37" s="738"/>
      <c r="S37" s="740"/>
      <c r="T37" s="796"/>
      <c r="U37" s="742"/>
    </row>
    <row r="38" spans="1:21" s="17" customFormat="1" ht="18" customHeight="1">
      <c r="A38" s="730" t="s">
        <v>301</v>
      </c>
      <c r="B38" s="731"/>
      <c r="C38" s="732"/>
      <c r="D38" s="857" t="s">
        <v>326</v>
      </c>
      <c r="E38" s="850" t="s">
        <v>303</v>
      </c>
      <c r="F38" s="789" t="s">
        <v>80</v>
      </c>
      <c r="G38" s="832">
        <v>1</v>
      </c>
      <c r="H38" s="847" t="s">
        <v>313</v>
      </c>
      <c r="I38" s="31"/>
      <c r="J38" s="31"/>
      <c r="N38" s="730" t="s">
        <v>268</v>
      </c>
      <c r="O38" s="731"/>
      <c r="P38" s="732"/>
      <c r="Q38" s="754" t="s">
        <v>326</v>
      </c>
      <c r="R38" s="722" t="s">
        <v>303</v>
      </c>
      <c r="S38" s="789" t="s">
        <v>80</v>
      </c>
      <c r="T38" s="726">
        <v>1</v>
      </c>
      <c r="U38" s="728" t="s">
        <v>313</v>
      </c>
    </row>
    <row r="39" spans="1:21" s="17" customFormat="1" ht="18" customHeight="1" thickBot="1">
      <c r="A39" s="764"/>
      <c r="B39" s="765"/>
      <c r="C39" s="766"/>
      <c r="D39" s="883"/>
      <c r="E39" s="849"/>
      <c r="F39" s="790"/>
      <c r="G39" s="846"/>
      <c r="H39" s="835"/>
      <c r="I39" s="31"/>
      <c r="J39" s="31"/>
      <c r="N39" s="764"/>
      <c r="O39" s="765"/>
      <c r="P39" s="766"/>
      <c r="Q39" s="788"/>
      <c r="R39" s="738"/>
      <c r="S39" s="790"/>
      <c r="T39" s="727"/>
      <c r="U39" s="729"/>
    </row>
    <row r="40" spans="1:21" ht="18" customHeight="1">
      <c r="A40" s="743" t="s">
        <v>254</v>
      </c>
      <c r="B40" s="744"/>
      <c r="C40" s="744"/>
      <c r="D40" s="744"/>
      <c r="E40" s="744"/>
      <c r="F40" s="744"/>
      <c r="G40" s="744"/>
      <c r="H40" s="745"/>
      <c r="I40" s="414"/>
      <c r="J40" s="414"/>
      <c r="K40" s="415"/>
      <c r="N40" s="743" t="s">
        <v>254</v>
      </c>
      <c r="O40" s="744"/>
      <c r="P40" s="744"/>
      <c r="Q40" s="744"/>
      <c r="R40" s="744"/>
      <c r="S40" s="744"/>
      <c r="T40" s="744"/>
      <c r="U40" s="745"/>
    </row>
    <row r="41" spans="1:21" s="17" customFormat="1" ht="16.350000000000001" customHeight="1">
      <c r="A41" s="836" t="s">
        <v>255</v>
      </c>
      <c r="B41" s="837"/>
      <c r="C41" s="838"/>
      <c r="D41" s="862" t="s">
        <v>274</v>
      </c>
      <c r="E41" s="850" t="s">
        <v>303</v>
      </c>
      <c r="F41" s="864" t="s">
        <v>274</v>
      </c>
      <c r="G41" s="832">
        <v>1</v>
      </c>
      <c r="H41" s="847" t="s">
        <v>274</v>
      </c>
      <c r="I41" s="414"/>
      <c r="J41" s="414"/>
      <c r="K41" s="16"/>
      <c r="N41" s="714" t="s">
        <v>255</v>
      </c>
      <c r="O41" s="715"/>
      <c r="P41" s="716"/>
      <c r="Q41" s="749" t="s">
        <v>274</v>
      </c>
      <c r="R41" s="722" t="s">
        <v>303</v>
      </c>
      <c r="S41" s="751" t="s">
        <v>274</v>
      </c>
      <c r="T41" s="726">
        <v>1</v>
      </c>
      <c r="U41" s="728" t="s">
        <v>319</v>
      </c>
    </row>
    <row r="42" spans="1:21" s="17" customFormat="1" ht="16.350000000000001" customHeight="1">
      <c r="A42" s="859"/>
      <c r="B42" s="860"/>
      <c r="C42" s="861"/>
      <c r="D42" s="863"/>
      <c r="E42" s="849"/>
      <c r="F42" s="865"/>
      <c r="G42" s="833"/>
      <c r="H42" s="866"/>
      <c r="I42" s="414"/>
      <c r="J42" s="414"/>
      <c r="K42" s="16"/>
      <c r="N42" s="746"/>
      <c r="O42" s="747"/>
      <c r="P42" s="748"/>
      <c r="Q42" s="750"/>
      <c r="R42" s="738"/>
      <c r="S42" s="752"/>
      <c r="T42" s="741"/>
      <c r="U42" s="742"/>
    </row>
    <row r="43" spans="1:21" s="17" customFormat="1" ht="16.350000000000001" customHeight="1">
      <c r="A43" s="836" t="s">
        <v>256</v>
      </c>
      <c r="B43" s="837"/>
      <c r="C43" s="838"/>
      <c r="D43" s="842" t="s">
        <v>274</v>
      </c>
      <c r="E43" s="850" t="s">
        <v>303</v>
      </c>
      <c r="F43" s="844" t="s">
        <v>274</v>
      </c>
      <c r="G43" s="853">
        <v>1</v>
      </c>
      <c r="H43" s="847" t="s">
        <v>274</v>
      </c>
      <c r="I43" s="414"/>
      <c r="J43" s="414"/>
      <c r="K43" s="16"/>
      <c r="N43" s="714" t="s">
        <v>256</v>
      </c>
      <c r="O43" s="715"/>
      <c r="P43" s="716"/>
      <c r="Q43" s="720" t="s">
        <v>274</v>
      </c>
      <c r="R43" s="722" t="s">
        <v>303</v>
      </c>
      <c r="S43" s="724" t="s">
        <v>274</v>
      </c>
      <c r="T43" s="753">
        <v>1</v>
      </c>
      <c r="U43" s="728" t="s">
        <v>319</v>
      </c>
    </row>
    <row r="44" spans="1:21" s="17" customFormat="1" ht="16.350000000000001" customHeight="1" thickBot="1">
      <c r="A44" s="839"/>
      <c r="B44" s="840"/>
      <c r="C44" s="841"/>
      <c r="D44" s="851"/>
      <c r="E44" s="849"/>
      <c r="F44" s="852"/>
      <c r="G44" s="853"/>
      <c r="H44" s="834"/>
      <c r="I44" s="414"/>
      <c r="J44" s="414"/>
      <c r="K44" s="16"/>
      <c r="N44" s="717"/>
      <c r="O44" s="718"/>
      <c r="P44" s="719"/>
      <c r="Q44" s="783"/>
      <c r="R44" s="738"/>
      <c r="S44" s="784"/>
      <c r="T44" s="753"/>
      <c r="U44" s="785"/>
    </row>
    <row r="45" spans="1:21" ht="18" customHeight="1" thickBot="1">
      <c r="A45" s="786" t="s">
        <v>57</v>
      </c>
      <c r="B45" s="787"/>
      <c r="C45" s="787"/>
      <c r="D45" s="32"/>
      <c r="E45" s="32"/>
      <c r="F45" s="33"/>
      <c r="G45" s="485"/>
      <c r="H45" s="34"/>
      <c r="I45" s="23"/>
      <c r="J45" s="23"/>
      <c r="K45" s="24"/>
      <c r="N45" s="786" t="s">
        <v>57</v>
      </c>
      <c r="O45" s="787"/>
      <c r="P45" s="787"/>
      <c r="Q45" s="32"/>
      <c r="R45" s="32"/>
      <c r="S45" s="33"/>
      <c r="T45" s="676"/>
      <c r="U45" s="34"/>
    </row>
    <row r="46" spans="1:21" ht="18" customHeight="1">
      <c r="A46" s="18" t="s">
        <v>257</v>
      </c>
      <c r="B46" s="19"/>
      <c r="C46" s="19"/>
      <c r="D46" s="20"/>
      <c r="E46" s="20"/>
      <c r="F46" s="20"/>
      <c r="G46" s="21"/>
      <c r="H46" s="30"/>
      <c r="I46" s="23"/>
      <c r="J46" s="23"/>
      <c r="K46" s="1"/>
      <c r="N46" s="18" t="s">
        <v>257</v>
      </c>
      <c r="O46" s="19"/>
      <c r="P46" s="19"/>
      <c r="Q46" s="20"/>
      <c r="R46" s="20"/>
      <c r="S46" s="20"/>
      <c r="T46" s="21"/>
      <c r="U46" s="30"/>
    </row>
    <row r="47" spans="1:21" s="17" customFormat="1" ht="18" customHeight="1">
      <c r="A47" s="35" t="s">
        <v>51</v>
      </c>
      <c r="B47" s="36"/>
      <c r="C47" s="37"/>
      <c r="D47" s="867" t="s">
        <v>327</v>
      </c>
      <c r="E47" s="850" t="s">
        <v>303</v>
      </c>
      <c r="F47" s="739" t="s">
        <v>35</v>
      </c>
      <c r="G47" s="872">
        <v>1</v>
      </c>
      <c r="H47" s="869" t="s">
        <v>314</v>
      </c>
      <c r="I47" s="23"/>
      <c r="J47" s="23"/>
      <c r="K47" s="29"/>
      <c r="N47" s="35" t="s">
        <v>51</v>
      </c>
      <c r="O47" s="36"/>
      <c r="P47" s="37"/>
      <c r="Q47" s="736" t="s">
        <v>327</v>
      </c>
      <c r="R47" s="722" t="s">
        <v>303</v>
      </c>
      <c r="S47" s="739" t="s">
        <v>35</v>
      </c>
      <c r="T47" s="769">
        <v>1</v>
      </c>
      <c r="U47" s="756" t="s">
        <v>314</v>
      </c>
    </row>
    <row r="48" spans="1:21" s="17" customFormat="1" ht="18" customHeight="1">
      <c r="A48" s="38"/>
      <c r="B48" s="39"/>
      <c r="C48" s="40"/>
      <c r="D48" s="858"/>
      <c r="E48" s="849"/>
      <c r="F48" s="740"/>
      <c r="G48" s="873"/>
      <c r="H48" s="870"/>
      <c r="I48" s="23"/>
      <c r="J48" s="23"/>
      <c r="K48" s="29"/>
      <c r="N48" s="38"/>
      <c r="O48" s="39"/>
      <c r="P48" s="40"/>
      <c r="Q48" s="737"/>
      <c r="R48" s="738"/>
      <c r="S48" s="740"/>
      <c r="T48" s="770"/>
      <c r="U48" s="757"/>
    </row>
    <row r="49" spans="1:21" s="17" customFormat="1" ht="18" customHeight="1">
      <c r="A49" s="730" t="s">
        <v>95</v>
      </c>
      <c r="B49" s="731"/>
      <c r="C49" s="732"/>
      <c r="D49" s="867" t="s">
        <v>328</v>
      </c>
      <c r="E49" s="850" t="s">
        <v>303</v>
      </c>
      <c r="F49" s="739" t="s">
        <v>96</v>
      </c>
      <c r="G49" s="832">
        <v>1</v>
      </c>
      <c r="H49" s="869" t="s">
        <v>315</v>
      </c>
      <c r="I49" s="23"/>
      <c r="J49" s="23"/>
      <c r="K49" s="29"/>
      <c r="N49" s="730" t="s">
        <v>95</v>
      </c>
      <c r="O49" s="731"/>
      <c r="P49" s="732"/>
      <c r="Q49" s="736" t="s">
        <v>328</v>
      </c>
      <c r="R49" s="722" t="s">
        <v>303</v>
      </c>
      <c r="S49" s="739" t="s">
        <v>96</v>
      </c>
      <c r="T49" s="726">
        <v>1</v>
      </c>
      <c r="U49" s="756" t="s">
        <v>315</v>
      </c>
    </row>
    <row r="50" spans="1:21" s="17" customFormat="1" ht="18" customHeight="1" thickBot="1">
      <c r="A50" s="772"/>
      <c r="B50" s="773"/>
      <c r="C50" s="774"/>
      <c r="D50" s="875"/>
      <c r="E50" s="849"/>
      <c r="F50" s="776"/>
      <c r="G50" s="876"/>
      <c r="H50" s="877"/>
      <c r="I50" s="23"/>
      <c r="J50" s="23"/>
      <c r="K50" s="29"/>
      <c r="N50" s="772"/>
      <c r="O50" s="773"/>
      <c r="P50" s="774"/>
      <c r="Q50" s="775"/>
      <c r="R50" s="738"/>
      <c r="S50" s="776"/>
      <c r="T50" s="777"/>
      <c r="U50" s="778"/>
    </row>
    <row r="51" spans="1:21" ht="18" customHeight="1">
      <c r="A51" s="41" t="s">
        <v>258</v>
      </c>
      <c r="B51" s="42"/>
      <c r="C51" s="42"/>
      <c r="D51" s="26"/>
      <c r="E51" s="26"/>
      <c r="F51" s="26"/>
      <c r="G51" s="27"/>
      <c r="H51" s="28"/>
      <c r="I51" s="23"/>
      <c r="J51" s="23"/>
      <c r="K51" s="24"/>
      <c r="N51" s="41" t="s">
        <v>258</v>
      </c>
      <c r="O51" s="42"/>
      <c r="P51" s="42"/>
      <c r="Q51" s="26"/>
      <c r="R51" s="26"/>
      <c r="S51" s="26"/>
      <c r="T51" s="27"/>
      <c r="U51" s="28"/>
    </row>
    <row r="52" spans="1:21" s="17" customFormat="1" ht="16.5" customHeight="1">
      <c r="A52" s="772" t="s">
        <v>97</v>
      </c>
      <c r="B52" s="773"/>
      <c r="C52" s="774"/>
      <c r="D52" s="878" t="s">
        <v>329</v>
      </c>
      <c r="E52" s="850" t="s">
        <v>303</v>
      </c>
      <c r="F52" s="780" t="s">
        <v>35</v>
      </c>
      <c r="G52" s="879">
        <v>1</v>
      </c>
      <c r="H52" s="869" t="s">
        <v>316</v>
      </c>
      <c r="I52" s="43"/>
      <c r="J52" s="23"/>
      <c r="N52" s="772" t="s">
        <v>97</v>
      </c>
      <c r="O52" s="773"/>
      <c r="P52" s="774"/>
      <c r="Q52" s="779" t="s">
        <v>329</v>
      </c>
      <c r="R52" s="722" t="s">
        <v>303</v>
      </c>
      <c r="S52" s="780" t="s">
        <v>35</v>
      </c>
      <c r="T52" s="781">
        <v>1</v>
      </c>
      <c r="U52" s="782" t="s">
        <v>316</v>
      </c>
    </row>
    <row r="53" spans="1:21" s="17" customFormat="1" ht="16.5" customHeight="1" thickBot="1">
      <c r="A53" s="772"/>
      <c r="B53" s="773"/>
      <c r="C53" s="774"/>
      <c r="D53" s="858"/>
      <c r="E53" s="849"/>
      <c r="F53" s="740"/>
      <c r="G53" s="873"/>
      <c r="H53" s="874"/>
      <c r="I53" s="13"/>
      <c r="J53" s="23"/>
      <c r="N53" s="772"/>
      <c r="O53" s="773"/>
      <c r="P53" s="774"/>
      <c r="Q53" s="737"/>
      <c r="R53" s="738"/>
      <c r="S53" s="740"/>
      <c r="T53" s="770"/>
      <c r="U53" s="757"/>
    </row>
    <row r="54" spans="1:21" ht="18" customHeight="1">
      <c r="A54" s="18" t="s">
        <v>259</v>
      </c>
      <c r="B54" s="19"/>
      <c r="C54" s="19"/>
      <c r="D54" s="20"/>
      <c r="E54" s="20"/>
      <c r="F54" s="20"/>
      <c r="G54" s="21"/>
      <c r="H54" s="30"/>
      <c r="I54" s="23"/>
      <c r="J54" s="23"/>
      <c r="K54" s="24"/>
      <c r="N54" s="18" t="s">
        <v>259</v>
      </c>
      <c r="O54" s="19"/>
      <c r="P54" s="19"/>
      <c r="Q54" s="20"/>
      <c r="R54" s="20"/>
      <c r="S54" s="20"/>
      <c r="T54" s="21"/>
      <c r="U54" s="30"/>
    </row>
    <row r="55" spans="1:21" s="17" customFormat="1" ht="18" customHeight="1">
      <c r="A55" s="730" t="s">
        <v>86</v>
      </c>
      <c r="B55" s="731"/>
      <c r="C55" s="732"/>
      <c r="D55" s="867" t="s">
        <v>330</v>
      </c>
      <c r="E55" s="850" t="s">
        <v>303</v>
      </c>
      <c r="F55" s="739" t="s">
        <v>87</v>
      </c>
      <c r="G55" s="872">
        <v>1</v>
      </c>
      <c r="H55" s="869" t="s">
        <v>317</v>
      </c>
      <c r="I55" s="43"/>
      <c r="J55" s="23"/>
      <c r="K55" s="29"/>
      <c r="N55" s="730" t="s">
        <v>86</v>
      </c>
      <c r="O55" s="731"/>
      <c r="P55" s="732"/>
      <c r="Q55" s="736" t="s">
        <v>330</v>
      </c>
      <c r="R55" s="722" t="s">
        <v>303</v>
      </c>
      <c r="S55" s="739" t="s">
        <v>87</v>
      </c>
      <c r="T55" s="769">
        <v>1</v>
      </c>
      <c r="U55" s="756" t="s">
        <v>317</v>
      </c>
    </row>
    <row r="56" spans="1:21" s="17" customFormat="1" ht="18" customHeight="1" thickBot="1">
      <c r="A56" s="764"/>
      <c r="B56" s="765"/>
      <c r="C56" s="766"/>
      <c r="D56" s="871"/>
      <c r="E56" s="849"/>
      <c r="F56" s="768"/>
      <c r="G56" s="873"/>
      <c r="H56" s="874"/>
      <c r="I56" s="43"/>
      <c r="J56" s="23"/>
      <c r="K56" s="29"/>
      <c r="N56" s="764"/>
      <c r="O56" s="765"/>
      <c r="P56" s="766"/>
      <c r="Q56" s="767"/>
      <c r="R56" s="738"/>
      <c r="S56" s="768"/>
      <c r="T56" s="770"/>
      <c r="U56" s="771"/>
    </row>
    <row r="57" spans="1:21" ht="18" customHeight="1">
      <c r="A57" s="18" t="s">
        <v>260</v>
      </c>
      <c r="B57" s="19"/>
      <c r="C57" s="19"/>
      <c r="D57" s="20"/>
      <c r="E57" s="20"/>
      <c r="F57" s="20"/>
      <c r="G57" s="21"/>
      <c r="H57" s="30"/>
      <c r="I57" s="23"/>
      <c r="J57" s="23"/>
      <c r="K57" s="24"/>
      <c r="N57" s="18" t="s">
        <v>260</v>
      </c>
      <c r="O57" s="19"/>
      <c r="P57" s="19"/>
      <c r="Q57" s="20"/>
      <c r="R57" s="20"/>
      <c r="S57" s="20"/>
      <c r="T57" s="21"/>
      <c r="U57" s="30"/>
    </row>
    <row r="58" spans="1:21" s="17" customFormat="1" ht="18" customHeight="1">
      <c r="A58" s="730" t="s">
        <v>88</v>
      </c>
      <c r="B58" s="731"/>
      <c r="C58" s="732"/>
      <c r="D58" s="867" t="s">
        <v>331</v>
      </c>
      <c r="E58" s="850" t="s">
        <v>303</v>
      </c>
      <c r="F58" s="739" t="s">
        <v>66</v>
      </c>
      <c r="G58" s="832">
        <v>1</v>
      </c>
      <c r="H58" s="869" t="s">
        <v>318</v>
      </c>
      <c r="I58" s="23"/>
      <c r="J58" s="23"/>
      <c r="K58" s="29"/>
      <c r="N58" s="730" t="s">
        <v>88</v>
      </c>
      <c r="O58" s="731"/>
      <c r="P58" s="732"/>
      <c r="Q58" s="736" t="s">
        <v>331</v>
      </c>
      <c r="R58" s="722" t="s">
        <v>303</v>
      </c>
      <c r="S58" s="739" t="s">
        <v>66</v>
      </c>
      <c r="T58" s="726">
        <v>1</v>
      </c>
      <c r="U58" s="756" t="s">
        <v>318</v>
      </c>
    </row>
    <row r="59" spans="1:21" s="17" customFormat="1" ht="18" customHeight="1">
      <c r="A59" s="733"/>
      <c r="B59" s="734"/>
      <c r="C59" s="735"/>
      <c r="D59" s="858"/>
      <c r="E59" s="849"/>
      <c r="F59" s="740"/>
      <c r="G59" s="853"/>
      <c r="H59" s="870"/>
      <c r="I59" s="23"/>
      <c r="J59" s="23"/>
      <c r="K59" s="29"/>
      <c r="N59" s="733"/>
      <c r="O59" s="734"/>
      <c r="P59" s="735"/>
      <c r="Q59" s="737"/>
      <c r="R59" s="738"/>
      <c r="S59" s="740"/>
      <c r="T59" s="753"/>
      <c r="U59" s="757"/>
    </row>
    <row r="60" spans="1:21" s="17" customFormat="1" ht="18" customHeight="1">
      <c r="A60" s="730" t="s">
        <v>89</v>
      </c>
      <c r="B60" s="731"/>
      <c r="C60" s="732"/>
      <c r="D60" s="857" t="s">
        <v>332</v>
      </c>
      <c r="E60" s="850" t="s">
        <v>303</v>
      </c>
      <c r="F60" s="739" t="s">
        <v>66</v>
      </c>
      <c r="G60" s="832">
        <v>1</v>
      </c>
      <c r="H60" s="869" t="s">
        <v>318</v>
      </c>
      <c r="I60" s="23"/>
      <c r="J60" s="23"/>
      <c r="K60" s="29"/>
      <c r="N60" s="730" t="s">
        <v>89</v>
      </c>
      <c r="O60" s="731"/>
      <c r="P60" s="732"/>
      <c r="Q60" s="754" t="s">
        <v>332</v>
      </c>
      <c r="R60" s="722" t="s">
        <v>303</v>
      </c>
      <c r="S60" s="739" t="s">
        <v>66</v>
      </c>
      <c r="T60" s="726">
        <v>1</v>
      </c>
      <c r="U60" s="756" t="s">
        <v>318</v>
      </c>
    </row>
    <row r="61" spans="1:21" s="17" customFormat="1" ht="18" customHeight="1">
      <c r="A61" s="733"/>
      <c r="B61" s="734"/>
      <c r="C61" s="735"/>
      <c r="D61" s="868"/>
      <c r="E61" s="849"/>
      <c r="F61" s="740"/>
      <c r="G61" s="833"/>
      <c r="H61" s="870"/>
      <c r="I61" s="23"/>
      <c r="J61" s="23"/>
      <c r="K61" s="29"/>
      <c r="N61" s="733"/>
      <c r="O61" s="734"/>
      <c r="P61" s="735"/>
      <c r="Q61" s="755"/>
      <c r="R61" s="738"/>
      <c r="S61" s="740"/>
      <c r="T61" s="741"/>
      <c r="U61" s="757"/>
    </row>
    <row r="62" spans="1:21" s="17" customFormat="1" ht="18" customHeight="1">
      <c r="A62" s="758" t="s">
        <v>93</v>
      </c>
      <c r="B62" s="759"/>
      <c r="C62" s="760"/>
      <c r="D62" s="857" t="s">
        <v>333</v>
      </c>
      <c r="E62" s="850" t="s">
        <v>303</v>
      </c>
      <c r="F62" s="739" t="s">
        <v>35</v>
      </c>
      <c r="G62" s="832">
        <v>1</v>
      </c>
      <c r="H62" s="869" t="s">
        <v>318</v>
      </c>
      <c r="I62" s="23"/>
      <c r="J62" s="23"/>
      <c r="K62" s="29"/>
      <c r="N62" s="758" t="s">
        <v>93</v>
      </c>
      <c r="O62" s="759"/>
      <c r="P62" s="760"/>
      <c r="Q62" s="754" t="s">
        <v>333</v>
      </c>
      <c r="R62" s="722" t="s">
        <v>303</v>
      </c>
      <c r="S62" s="739" t="s">
        <v>35</v>
      </c>
      <c r="T62" s="726">
        <v>1</v>
      </c>
      <c r="U62" s="756" t="s">
        <v>318</v>
      </c>
    </row>
    <row r="63" spans="1:21" s="17" customFormat="1" ht="18" customHeight="1">
      <c r="A63" s="761"/>
      <c r="B63" s="762"/>
      <c r="C63" s="763"/>
      <c r="D63" s="868"/>
      <c r="E63" s="849"/>
      <c r="F63" s="740"/>
      <c r="G63" s="833"/>
      <c r="H63" s="870"/>
      <c r="I63" s="23"/>
      <c r="J63" s="23"/>
      <c r="K63" s="29"/>
      <c r="N63" s="761"/>
      <c r="O63" s="762"/>
      <c r="P63" s="763"/>
      <c r="Q63" s="755"/>
      <c r="R63" s="738"/>
      <c r="S63" s="740"/>
      <c r="T63" s="741"/>
      <c r="U63" s="757"/>
    </row>
    <row r="64" spans="1:21" s="17" customFormat="1" ht="18" customHeight="1">
      <c r="A64" s="730" t="s">
        <v>94</v>
      </c>
      <c r="B64" s="731"/>
      <c r="C64" s="732"/>
      <c r="D64" s="867" t="s">
        <v>334</v>
      </c>
      <c r="E64" s="850" t="s">
        <v>303</v>
      </c>
      <c r="F64" s="739" t="s">
        <v>35</v>
      </c>
      <c r="G64" s="832">
        <v>1</v>
      </c>
      <c r="H64" s="847" t="s">
        <v>318</v>
      </c>
      <c r="I64" s="23"/>
      <c r="J64" s="23"/>
      <c r="K64" s="29"/>
      <c r="N64" s="730" t="s">
        <v>94</v>
      </c>
      <c r="O64" s="731"/>
      <c r="P64" s="732"/>
      <c r="Q64" s="736" t="s">
        <v>334</v>
      </c>
      <c r="R64" s="722" t="s">
        <v>303</v>
      </c>
      <c r="S64" s="739" t="s">
        <v>35</v>
      </c>
      <c r="T64" s="726">
        <v>1</v>
      </c>
      <c r="U64" s="728" t="s">
        <v>318</v>
      </c>
    </row>
    <row r="65" spans="1:21" s="17" customFormat="1" ht="18" customHeight="1" thickBot="1">
      <c r="A65" s="733"/>
      <c r="B65" s="734"/>
      <c r="C65" s="735"/>
      <c r="D65" s="858"/>
      <c r="E65" s="849"/>
      <c r="F65" s="740"/>
      <c r="G65" s="833"/>
      <c r="H65" s="866"/>
      <c r="I65" s="23"/>
      <c r="J65" s="23"/>
      <c r="K65" s="29"/>
      <c r="N65" s="733"/>
      <c r="O65" s="734"/>
      <c r="P65" s="735"/>
      <c r="Q65" s="737"/>
      <c r="R65" s="738"/>
      <c r="S65" s="740"/>
      <c r="T65" s="741"/>
      <c r="U65" s="742"/>
    </row>
    <row r="66" spans="1:21" ht="18" customHeight="1">
      <c r="A66" s="743" t="s">
        <v>261</v>
      </c>
      <c r="B66" s="744"/>
      <c r="C66" s="744"/>
      <c r="D66" s="744"/>
      <c r="E66" s="744"/>
      <c r="F66" s="744"/>
      <c r="G66" s="744"/>
      <c r="H66" s="745"/>
      <c r="I66" s="414"/>
      <c r="J66" s="414"/>
      <c r="K66" s="415"/>
      <c r="N66" s="743" t="s">
        <v>261</v>
      </c>
      <c r="O66" s="744"/>
      <c r="P66" s="744"/>
      <c r="Q66" s="744"/>
      <c r="R66" s="744"/>
      <c r="S66" s="744"/>
      <c r="T66" s="744"/>
      <c r="U66" s="745"/>
    </row>
    <row r="67" spans="1:21" s="17" customFormat="1" ht="16.350000000000001" customHeight="1">
      <c r="A67" s="836" t="s">
        <v>255</v>
      </c>
      <c r="B67" s="837"/>
      <c r="C67" s="838"/>
      <c r="D67" s="862" t="s">
        <v>274</v>
      </c>
      <c r="E67" s="850" t="s">
        <v>303</v>
      </c>
      <c r="F67" s="864" t="s">
        <v>274</v>
      </c>
      <c r="G67" s="832">
        <v>1</v>
      </c>
      <c r="H67" s="847" t="s">
        <v>274</v>
      </c>
      <c r="I67" s="414"/>
      <c r="J67" s="414"/>
      <c r="K67" s="16"/>
      <c r="N67" s="714" t="s">
        <v>255</v>
      </c>
      <c r="O67" s="715"/>
      <c r="P67" s="716"/>
      <c r="Q67" s="749" t="s">
        <v>274</v>
      </c>
      <c r="R67" s="722" t="s">
        <v>303</v>
      </c>
      <c r="S67" s="751" t="s">
        <v>274</v>
      </c>
      <c r="T67" s="726">
        <v>1</v>
      </c>
      <c r="U67" s="728" t="s">
        <v>319</v>
      </c>
    </row>
    <row r="68" spans="1:21" s="17" customFormat="1" ht="16.350000000000001" customHeight="1">
      <c r="A68" s="859"/>
      <c r="B68" s="860"/>
      <c r="C68" s="861"/>
      <c r="D68" s="863"/>
      <c r="E68" s="849"/>
      <c r="F68" s="865"/>
      <c r="G68" s="853"/>
      <c r="H68" s="866"/>
      <c r="I68" s="414"/>
      <c r="J68" s="414"/>
      <c r="K68" s="16"/>
      <c r="N68" s="746"/>
      <c r="O68" s="747"/>
      <c r="P68" s="748"/>
      <c r="Q68" s="750"/>
      <c r="R68" s="738"/>
      <c r="S68" s="752"/>
      <c r="T68" s="753"/>
      <c r="U68" s="742"/>
    </row>
    <row r="69" spans="1:21" s="17" customFormat="1" ht="16.350000000000001" customHeight="1">
      <c r="A69" s="836" t="s">
        <v>256</v>
      </c>
      <c r="B69" s="837"/>
      <c r="C69" s="838"/>
      <c r="D69" s="842" t="s">
        <v>274</v>
      </c>
      <c r="E69" s="850" t="s">
        <v>303</v>
      </c>
      <c r="F69" s="844" t="s">
        <v>274</v>
      </c>
      <c r="G69" s="832">
        <v>1</v>
      </c>
      <c r="H69" s="847" t="s">
        <v>274</v>
      </c>
      <c r="I69" s="414"/>
      <c r="J69" s="414"/>
      <c r="K69" s="16"/>
      <c r="N69" s="714" t="s">
        <v>256</v>
      </c>
      <c r="O69" s="715"/>
      <c r="P69" s="716"/>
      <c r="Q69" s="720" t="s">
        <v>274</v>
      </c>
      <c r="R69" s="722" t="s">
        <v>303</v>
      </c>
      <c r="S69" s="724" t="s">
        <v>274</v>
      </c>
      <c r="T69" s="726">
        <v>1</v>
      </c>
      <c r="U69" s="728" t="s">
        <v>319</v>
      </c>
    </row>
    <row r="70" spans="1:21" s="17" customFormat="1" ht="16.350000000000001" customHeight="1" thickBot="1">
      <c r="A70" s="839"/>
      <c r="B70" s="840"/>
      <c r="C70" s="841"/>
      <c r="D70" s="843"/>
      <c r="E70" s="855"/>
      <c r="F70" s="845"/>
      <c r="G70" s="846"/>
      <c r="H70" s="835"/>
      <c r="I70" s="414"/>
      <c r="J70" s="414"/>
      <c r="K70" s="16"/>
      <c r="N70" s="717"/>
      <c r="O70" s="718"/>
      <c r="P70" s="719"/>
      <c r="Q70" s="721"/>
      <c r="R70" s="723"/>
      <c r="S70" s="725"/>
      <c r="T70" s="727"/>
      <c r="U70" s="729"/>
    </row>
  </sheetData>
  <sheetProtection algorithmName="SHA-512" hashValue="E83dL4vA0RAdtxFTaalDQizWIBy07RLcdTkTIfl6YALA2ZgUUcSvYv/6cgNY8zSRyFQvjdXpXba/v2DpLzJzCQ==" saltValue="FX8lcFULjezUp06RRPd6kA==" spinCount="100000" sheet="1" objects="1" scenarios="1" selectLockedCells="1"/>
  <mergeCells count="305">
    <mergeCell ref="A3:H3"/>
    <mergeCell ref="A5:C5"/>
    <mergeCell ref="J5:K5"/>
    <mergeCell ref="A6:C6"/>
    <mergeCell ref="A7:H7"/>
    <mergeCell ref="A12:C12"/>
    <mergeCell ref="A45:C45"/>
    <mergeCell ref="G16:G17"/>
    <mergeCell ref="H16:H17"/>
    <mergeCell ref="A18:C21"/>
    <mergeCell ref="D18:D21"/>
    <mergeCell ref="F18:F19"/>
    <mergeCell ref="G18:G19"/>
    <mergeCell ref="H18:H19"/>
    <mergeCell ref="F20:F21"/>
    <mergeCell ref="G20:G21"/>
    <mergeCell ref="H20:H21"/>
    <mergeCell ref="A22:C25"/>
    <mergeCell ref="D22:D25"/>
    <mergeCell ref="F22:F23"/>
    <mergeCell ref="G22:G23"/>
    <mergeCell ref="H22:H23"/>
    <mergeCell ref="A8:C9"/>
    <mergeCell ref="D8:D9"/>
    <mergeCell ref="F8:F9"/>
    <mergeCell ref="G8:G9"/>
    <mergeCell ref="H8:H9"/>
    <mergeCell ref="A10:C11"/>
    <mergeCell ref="D10:D11"/>
    <mergeCell ref="F10:F11"/>
    <mergeCell ref="G10:G11"/>
    <mergeCell ref="H10:H11"/>
    <mergeCell ref="A14:C17"/>
    <mergeCell ref="D14:D17"/>
    <mergeCell ref="F14:F15"/>
    <mergeCell ref="G14:G15"/>
    <mergeCell ref="H14:H15"/>
    <mergeCell ref="F16:F17"/>
    <mergeCell ref="E8:E9"/>
    <mergeCell ref="E10:E11"/>
    <mergeCell ref="F24:F25"/>
    <mergeCell ref="G24:G25"/>
    <mergeCell ref="H24:H25"/>
    <mergeCell ref="A27:C28"/>
    <mergeCell ref="D27:D28"/>
    <mergeCell ref="F27:F28"/>
    <mergeCell ref="G27:G28"/>
    <mergeCell ref="H27:H28"/>
    <mergeCell ref="D29:D30"/>
    <mergeCell ref="F29:F30"/>
    <mergeCell ref="G29:G30"/>
    <mergeCell ref="H29:H30"/>
    <mergeCell ref="D47:D48"/>
    <mergeCell ref="F47:F48"/>
    <mergeCell ref="G47:G48"/>
    <mergeCell ref="H47:H48"/>
    <mergeCell ref="A34:C37"/>
    <mergeCell ref="D34:D37"/>
    <mergeCell ref="F34:F35"/>
    <mergeCell ref="G34:G35"/>
    <mergeCell ref="H34:H35"/>
    <mergeCell ref="F36:F37"/>
    <mergeCell ref="G36:G37"/>
    <mergeCell ref="H36:H37"/>
    <mergeCell ref="A38:C39"/>
    <mergeCell ref="D38:D39"/>
    <mergeCell ref="F38:F39"/>
    <mergeCell ref="G38:G39"/>
    <mergeCell ref="H38:H39"/>
    <mergeCell ref="A40:H40"/>
    <mergeCell ref="A41:C42"/>
    <mergeCell ref="D41:D42"/>
    <mergeCell ref="F41:F42"/>
    <mergeCell ref="G41:G42"/>
    <mergeCell ref="H41:H42"/>
    <mergeCell ref="A43:C44"/>
    <mergeCell ref="A49:C50"/>
    <mergeCell ref="D49:D50"/>
    <mergeCell ref="F49:F50"/>
    <mergeCell ref="G49:G50"/>
    <mergeCell ref="H49:H50"/>
    <mergeCell ref="A52:C53"/>
    <mergeCell ref="D52:D53"/>
    <mergeCell ref="F52:F53"/>
    <mergeCell ref="G52:G53"/>
    <mergeCell ref="H52:H53"/>
    <mergeCell ref="A55:C56"/>
    <mergeCell ref="D55:D56"/>
    <mergeCell ref="F55:F56"/>
    <mergeCell ref="G55:G56"/>
    <mergeCell ref="H55:H56"/>
    <mergeCell ref="A58:C59"/>
    <mergeCell ref="D58:D59"/>
    <mergeCell ref="F58:F59"/>
    <mergeCell ref="G58:G59"/>
    <mergeCell ref="H58:H59"/>
    <mergeCell ref="D60:D61"/>
    <mergeCell ref="F60:F61"/>
    <mergeCell ref="G60:G61"/>
    <mergeCell ref="H60:H61"/>
    <mergeCell ref="A62:C63"/>
    <mergeCell ref="D62:D63"/>
    <mergeCell ref="F62:F63"/>
    <mergeCell ref="G62:G63"/>
    <mergeCell ref="H62:H63"/>
    <mergeCell ref="E18:E19"/>
    <mergeCell ref="E20:E21"/>
    <mergeCell ref="E22:E23"/>
    <mergeCell ref="E24:E25"/>
    <mergeCell ref="E27:E28"/>
    <mergeCell ref="E29:E30"/>
    <mergeCell ref="E34:E35"/>
    <mergeCell ref="E69:E70"/>
    <mergeCell ref="D31:D32"/>
    <mergeCell ref="E31:E32"/>
    <mergeCell ref="A66:H66"/>
    <mergeCell ref="A67:C68"/>
    <mergeCell ref="D67:D68"/>
    <mergeCell ref="F67:F68"/>
    <mergeCell ref="G67:G68"/>
    <mergeCell ref="H67:H68"/>
    <mergeCell ref="E62:E63"/>
    <mergeCell ref="E64:E65"/>
    <mergeCell ref="E67:E68"/>
    <mergeCell ref="A64:C65"/>
    <mergeCell ref="D64:D65"/>
    <mergeCell ref="F64:F65"/>
    <mergeCell ref="G64:G65"/>
    <mergeCell ref="H64:H65"/>
    <mergeCell ref="F31:F32"/>
    <mergeCell ref="G31:G32"/>
    <mergeCell ref="H31:H32"/>
    <mergeCell ref="A29:C32"/>
    <mergeCell ref="A69:C70"/>
    <mergeCell ref="D69:D70"/>
    <mergeCell ref="F69:F70"/>
    <mergeCell ref="G69:G70"/>
    <mergeCell ref="H69:H70"/>
    <mergeCell ref="E36:E37"/>
    <mergeCell ref="E38:E39"/>
    <mergeCell ref="E41:E42"/>
    <mergeCell ref="E43:E44"/>
    <mergeCell ref="E47:E48"/>
    <mergeCell ref="E49:E50"/>
    <mergeCell ref="E52:E53"/>
    <mergeCell ref="E55:E56"/>
    <mergeCell ref="E58:E59"/>
    <mergeCell ref="E60:E61"/>
    <mergeCell ref="D43:D44"/>
    <mergeCell ref="F43:F44"/>
    <mergeCell ref="G43:G44"/>
    <mergeCell ref="H43:H44"/>
    <mergeCell ref="A60:C61"/>
    <mergeCell ref="N3:U3"/>
    <mergeCell ref="N5:P5"/>
    <mergeCell ref="N6:P6"/>
    <mergeCell ref="N7:U7"/>
    <mergeCell ref="N8:P9"/>
    <mergeCell ref="Q8:Q9"/>
    <mergeCell ref="R8:R9"/>
    <mergeCell ref="S8:S9"/>
    <mergeCell ref="T8:T9"/>
    <mergeCell ref="U8:U9"/>
    <mergeCell ref="N10:P11"/>
    <mergeCell ref="Q10:Q11"/>
    <mergeCell ref="R10:R11"/>
    <mergeCell ref="S10:S11"/>
    <mergeCell ref="T10:T11"/>
    <mergeCell ref="U10:U11"/>
    <mergeCell ref="N12:P12"/>
    <mergeCell ref="N14:P17"/>
    <mergeCell ref="Q14:Q17"/>
    <mergeCell ref="S14:S15"/>
    <mergeCell ref="T14:T15"/>
    <mergeCell ref="U14:U15"/>
    <mergeCell ref="S16:S17"/>
    <mergeCell ref="T16:T17"/>
    <mergeCell ref="U16:U17"/>
    <mergeCell ref="N18:P21"/>
    <mergeCell ref="Q18:Q21"/>
    <mergeCell ref="R18:R19"/>
    <mergeCell ref="S18:S19"/>
    <mergeCell ref="T18:T19"/>
    <mergeCell ref="U18:U19"/>
    <mergeCell ref="R20:R21"/>
    <mergeCell ref="S20:S21"/>
    <mergeCell ref="T20:T21"/>
    <mergeCell ref="U20:U21"/>
    <mergeCell ref="N22:P25"/>
    <mergeCell ref="Q22:Q25"/>
    <mergeCell ref="R22:R23"/>
    <mergeCell ref="S22:S23"/>
    <mergeCell ref="T22:T23"/>
    <mergeCell ref="U22:U23"/>
    <mergeCell ref="R24:R25"/>
    <mergeCell ref="S24:S25"/>
    <mergeCell ref="T24:T25"/>
    <mergeCell ref="U24:U25"/>
    <mergeCell ref="N27:P28"/>
    <mergeCell ref="Q27:Q28"/>
    <mergeCell ref="R27:R28"/>
    <mergeCell ref="S27:S28"/>
    <mergeCell ref="T27:T28"/>
    <mergeCell ref="U27:U28"/>
    <mergeCell ref="N29:P32"/>
    <mergeCell ref="Q29:Q30"/>
    <mergeCell ref="R29:R30"/>
    <mergeCell ref="S29:S30"/>
    <mergeCell ref="T29:T30"/>
    <mergeCell ref="U29:U30"/>
    <mergeCell ref="Q31:Q32"/>
    <mergeCell ref="R31:R32"/>
    <mergeCell ref="S31:S32"/>
    <mergeCell ref="T31:T32"/>
    <mergeCell ref="U31:U32"/>
    <mergeCell ref="N34:P37"/>
    <mergeCell ref="Q34:Q37"/>
    <mergeCell ref="R34:R35"/>
    <mergeCell ref="S34:S35"/>
    <mergeCell ref="T34:T35"/>
    <mergeCell ref="U34:U35"/>
    <mergeCell ref="R36:R37"/>
    <mergeCell ref="S36:S37"/>
    <mergeCell ref="T36:T37"/>
    <mergeCell ref="U36:U37"/>
    <mergeCell ref="N38:P39"/>
    <mergeCell ref="Q38:Q39"/>
    <mergeCell ref="R38:R39"/>
    <mergeCell ref="S38:S39"/>
    <mergeCell ref="T38:T39"/>
    <mergeCell ref="U38:U39"/>
    <mergeCell ref="N40:U40"/>
    <mergeCell ref="N41:P42"/>
    <mergeCell ref="Q41:Q42"/>
    <mergeCell ref="R41:R42"/>
    <mergeCell ref="S41:S42"/>
    <mergeCell ref="T41:T42"/>
    <mergeCell ref="U41:U42"/>
    <mergeCell ref="N43:P44"/>
    <mergeCell ref="Q43:Q44"/>
    <mergeCell ref="R43:R44"/>
    <mergeCell ref="S43:S44"/>
    <mergeCell ref="T43:T44"/>
    <mergeCell ref="U43:U44"/>
    <mergeCell ref="N45:P45"/>
    <mergeCell ref="Q47:Q48"/>
    <mergeCell ref="R47:R48"/>
    <mergeCell ref="S47:S48"/>
    <mergeCell ref="T47:T48"/>
    <mergeCell ref="U47:U48"/>
    <mergeCell ref="N49:P50"/>
    <mergeCell ref="Q49:Q50"/>
    <mergeCell ref="R49:R50"/>
    <mergeCell ref="S49:S50"/>
    <mergeCell ref="T49:T50"/>
    <mergeCell ref="U49:U50"/>
    <mergeCell ref="N52:P53"/>
    <mergeCell ref="Q52:Q53"/>
    <mergeCell ref="R52:R53"/>
    <mergeCell ref="S52:S53"/>
    <mergeCell ref="T52:T53"/>
    <mergeCell ref="U52:U53"/>
    <mergeCell ref="N55:P56"/>
    <mergeCell ref="Q55:Q56"/>
    <mergeCell ref="R55:R56"/>
    <mergeCell ref="S55:S56"/>
    <mergeCell ref="T55:T56"/>
    <mergeCell ref="U55:U56"/>
    <mergeCell ref="N58:P59"/>
    <mergeCell ref="Q58:Q59"/>
    <mergeCell ref="R58:R59"/>
    <mergeCell ref="S58:S59"/>
    <mergeCell ref="T58:T59"/>
    <mergeCell ref="U58:U59"/>
    <mergeCell ref="N60:P61"/>
    <mergeCell ref="Q60:Q61"/>
    <mergeCell ref="R60:R61"/>
    <mergeCell ref="S60:S61"/>
    <mergeCell ref="T60:T61"/>
    <mergeCell ref="U60:U61"/>
    <mergeCell ref="N62:P63"/>
    <mergeCell ref="Q62:Q63"/>
    <mergeCell ref="R62:R63"/>
    <mergeCell ref="S62:S63"/>
    <mergeCell ref="T62:T63"/>
    <mergeCell ref="U62:U63"/>
    <mergeCell ref="N69:P70"/>
    <mergeCell ref="Q69:Q70"/>
    <mergeCell ref="R69:R70"/>
    <mergeCell ref="S69:S70"/>
    <mergeCell ref="T69:T70"/>
    <mergeCell ref="U69:U70"/>
    <mergeCell ref="N64:P65"/>
    <mergeCell ref="Q64:Q65"/>
    <mergeCell ref="R64:R65"/>
    <mergeCell ref="S64:S65"/>
    <mergeCell ref="T64:T65"/>
    <mergeCell ref="U64:U65"/>
    <mergeCell ref="N66:U66"/>
    <mergeCell ref="N67:P68"/>
    <mergeCell ref="Q67:Q68"/>
    <mergeCell ref="R67:R68"/>
    <mergeCell ref="S67:S68"/>
    <mergeCell ref="T67:T68"/>
    <mergeCell ref="U67:U68"/>
  </mergeCells>
  <phoneticPr fontId="20"/>
  <conditionalFormatting sqref="D18:E21 G18:H21 D22:E25 G22:H25 E8:E11 G8:H11 D27:E32 G27:H32 D34:E39 G34:H39 A41:H44 D47:E50 G47:H50 D52:E53 G52:H53 D55:E56 G55:H56 D58:E65 G58:H65 A67:H70">
    <cfRule type="cellIs" dxfId="5" priority="1" operator="equal">
      <formula>N8</formula>
    </cfRule>
  </conditionalFormatting>
  <dataValidations count="1">
    <dataValidation type="list" allowBlank="1" showInputMessage="1" sqref="E8:E11 E18:E25 E67:E70 E34:E39 E41:E44 E47:E50 E52:E53 E55:E56 E58:E65 E27:E32 R8:R11 R18:R25 R67:R70 R34:R39 R41:R44 R47:R50 R52:R53 R55:R56 R58:R65 R27:R32" xr:uid="{8687ED76-986E-4DD9-8F0F-00461C533653}">
      <formula1>$M$3:$M$4</formula1>
    </dataValidation>
  </dataValidations>
  <printOptions horizontalCentered="1"/>
  <pageMargins left="0.59055118110236227" right="0.47244094488188981" top="0.51181102362204722" bottom="0.51181102362204722" header="0.51181102362204722" footer="0.31496062992125984"/>
  <pageSetup paperSize="9" scale="67" firstPageNumber="12"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98"/>
  <sheetViews>
    <sheetView view="pageBreakPreview" zoomScaleNormal="75" zoomScaleSheetLayoutView="100" workbookViewId="0">
      <selection activeCell="S21" sqref="S21"/>
    </sheetView>
  </sheetViews>
  <sheetFormatPr defaultColWidth="9" defaultRowHeight="12"/>
  <cols>
    <col min="1" max="1" width="4.5" style="245" customWidth="1"/>
    <col min="2" max="2" width="2.625" style="45" customWidth="1"/>
    <col min="3" max="3" width="31.25" style="46" bestFit="1" customWidth="1"/>
    <col min="4" max="4" width="28.25" style="46" customWidth="1"/>
    <col min="5" max="5" width="9" style="46" bestFit="1" customWidth="1"/>
    <col min="6" max="6" width="11.125" style="46" customWidth="1"/>
    <col min="7" max="7" width="5.125" style="47" hidden="1" customWidth="1"/>
    <col min="8" max="8" width="9.875" style="48" hidden="1" customWidth="1"/>
    <col min="9" max="9" width="6.625" style="49" hidden="1" customWidth="1"/>
    <col min="10" max="10" width="9.625" style="48" hidden="1" customWidth="1"/>
    <col min="11" max="17" width="3.875" style="50" hidden="1" customWidth="1"/>
    <col min="18" max="18" width="23" style="463" customWidth="1"/>
    <col min="19" max="19" width="6.625" style="51" customWidth="1"/>
    <col min="20" max="20" width="10.25" style="246" customWidth="1"/>
    <col min="21" max="21" width="9.625" style="51" bestFit="1" customWidth="1"/>
    <col min="22" max="22" width="12" style="51" customWidth="1"/>
    <col min="23" max="23" width="8.25" style="51" bestFit="1" customWidth="1"/>
    <col min="24" max="24" width="4.625" style="51" customWidth="1"/>
    <col min="25" max="25" width="9.75" style="51" customWidth="1"/>
    <col min="26" max="26" width="8.75" style="51" hidden="1" customWidth="1"/>
    <col min="27" max="27" width="5.375" style="51" customWidth="1"/>
    <col min="28" max="28" width="4.625" style="51" customWidth="1"/>
    <col min="29" max="29" width="1.625" style="3" customWidth="1"/>
    <col min="30" max="30" width="4.5" style="245" hidden="1" customWidth="1"/>
    <col min="31" max="31" width="2.625" style="45" hidden="1" customWidth="1"/>
    <col min="32" max="32" width="31.25" style="46" hidden="1" customWidth="1"/>
    <col min="33" max="33" width="28.25" style="46" hidden="1" customWidth="1"/>
    <col min="34" max="34" width="9" style="46" hidden="1" customWidth="1"/>
    <col min="35" max="35" width="11.125" style="46" hidden="1" customWidth="1"/>
    <col min="36" max="36" width="5.125" style="47" hidden="1" customWidth="1"/>
    <col min="37" max="37" width="9.875" style="48" hidden="1" customWidth="1"/>
    <col min="38" max="38" width="6.625" style="49" hidden="1" customWidth="1"/>
    <col min="39" max="39" width="9.625" style="48" hidden="1" customWidth="1"/>
    <col min="40" max="46" width="3.875" style="50" hidden="1" customWidth="1"/>
    <col min="47" max="47" width="23" style="463" hidden="1" customWidth="1"/>
    <col min="48" max="48" width="6.625" style="51" hidden="1" customWidth="1"/>
    <col min="49" max="49" width="10.25" style="246" hidden="1" customWidth="1"/>
    <col min="50" max="50" width="9.625" style="51" hidden="1" customWidth="1"/>
    <col min="51" max="51" width="12" style="51" hidden="1" customWidth="1"/>
    <col min="52" max="52" width="8.25" style="51" hidden="1" customWidth="1"/>
    <col min="53" max="64" width="4.625" style="3" customWidth="1"/>
    <col min="65" max="65" width="4.625" style="52" customWidth="1"/>
    <col min="66" max="72" width="4.625" style="3" customWidth="1"/>
    <col min="73" max="73" width="5.375" style="248" customWidth="1"/>
    <col min="74" max="74" width="10" style="249" customWidth="1"/>
    <col min="75" max="75" width="10.875" style="53" customWidth="1"/>
    <col min="76" max="76" width="6.625" style="49" customWidth="1"/>
    <col min="77" max="77" width="8.875" style="53" customWidth="1"/>
    <col min="78" max="78" width="9" style="53" bestFit="1"/>
    <col min="79" max="16384" width="9" style="53"/>
  </cols>
  <sheetData>
    <row r="1" spans="1:76" ht="13.5">
      <c r="U1" s="55"/>
      <c r="V1" s="247"/>
      <c r="W1" s="55"/>
      <c r="AX1" s="55"/>
      <c r="AY1" s="247"/>
      <c r="AZ1" s="55"/>
    </row>
    <row r="2" spans="1:76" ht="16.5">
      <c r="A2" s="250" t="s">
        <v>146</v>
      </c>
      <c r="U2" s="55"/>
      <c r="V2" s="247"/>
      <c r="W2" s="55"/>
      <c r="AD2" s="250" t="s">
        <v>146</v>
      </c>
      <c r="AX2" s="55"/>
      <c r="AY2" s="247"/>
      <c r="AZ2" s="55"/>
    </row>
    <row r="3" spans="1:76" ht="16.5" hidden="1">
      <c r="A3" s="251" t="s">
        <v>69</v>
      </c>
      <c r="AD3" s="251" t="s">
        <v>69</v>
      </c>
    </row>
    <row r="4" spans="1:76" ht="16.5" hidden="1">
      <c r="A4" s="251" t="s">
        <v>70</v>
      </c>
      <c r="AD4" s="251" t="s">
        <v>70</v>
      </c>
    </row>
    <row r="5" spans="1:76" ht="9" customHeight="1" thickBot="1">
      <c r="A5" s="251"/>
      <c r="S5" s="523" t="s">
        <v>283</v>
      </c>
      <c r="AD5" s="251"/>
      <c r="AV5" s="523" t="s">
        <v>238</v>
      </c>
    </row>
    <row r="6" spans="1:76" ht="14.45" customHeight="1">
      <c r="A6" s="910" t="s">
        <v>58</v>
      </c>
      <c r="B6" s="911"/>
      <c r="C6" s="912"/>
      <c r="D6" s="901" t="s">
        <v>71</v>
      </c>
      <c r="E6" s="901" t="str">
        <f>'【維持費シュミ　様式3-8】修繕工事項目等の設定内容'!E5</f>
        <v>該当の有無</v>
      </c>
      <c r="F6" s="903" t="s">
        <v>23</v>
      </c>
      <c r="G6" s="57" t="s">
        <v>14</v>
      </c>
      <c r="H6" s="58" t="s">
        <v>13</v>
      </c>
      <c r="I6" s="59" t="s">
        <v>20</v>
      </c>
      <c r="J6" s="58" t="s">
        <v>52</v>
      </c>
      <c r="K6" s="60" t="s">
        <v>53</v>
      </c>
      <c r="L6" s="61"/>
      <c r="M6" s="61"/>
      <c r="N6" s="61"/>
      <c r="O6" s="61"/>
      <c r="P6" s="61"/>
      <c r="Q6" s="61"/>
      <c r="R6" s="905" t="s">
        <v>72</v>
      </c>
      <c r="S6" s="907" t="s">
        <v>27</v>
      </c>
      <c r="T6" s="895" t="s">
        <v>21</v>
      </c>
      <c r="U6" s="897" t="s">
        <v>127</v>
      </c>
      <c r="V6" s="899" t="s">
        <v>126</v>
      </c>
      <c r="W6" s="252" t="s">
        <v>4</v>
      </c>
      <c r="X6" s="253"/>
      <c r="Y6" s="253"/>
      <c r="Z6" s="253"/>
      <c r="AA6" s="253"/>
      <c r="AB6" s="253"/>
      <c r="AC6" s="253"/>
      <c r="AD6" s="910" t="s">
        <v>58</v>
      </c>
      <c r="AE6" s="911"/>
      <c r="AF6" s="912"/>
      <c r="AG6" s="901" t="s">
        <v>71</v>
      </c>
      <c r="AH6" s="901">
        <f>'【維持費シュミ　様式3-8】修繕工事項目等の設定内容'!AH5</f>
        <v>0</v>
      </c>
      <c r="AI6" s="903" t="s">
        <v>23</v>
      </c>
      <c r="AJ6" s="57" t="s">
        <v>14</v>
      </c>
      <c r="AK6" s="58" t="s">
        <v>13</v>
      </c>
      <c r="AL6" s="59" t="s">
        <v>20</v>
      </c>
      <c r="AM6" s="58" t="s">
        <v>52</v>
      </c>
      <c r="AN6" s="60" t="s">
        <v>53</v>
      </c>
      <c r="AO6" s="61"/>
      <c r="AP6" s="61"/>
      <c r="AQ6" s="61"/>
      <c r="AR6" s="61"/>
      <c r="AS6" s="61"/>
      <c r="AT6" s="61"/>
      <c r="AU6" s="905" t="s">
        <v>72</v>
      </c>
      <c r="AV6" s="907" t="s">
        <v>27</v>
      </c>
      <c r="AW6" s="895" t="s">
        <v>21</v>
      </c>
      <c r="AX6" s="897" t="s">
        <v>127</v>
      </c>
      <c r="AY6" s="899" t="s">
        <v>126</v>
      </c>
      <c r="AZ6" s="252" t="s">
        <v>4</v>
      </c>
      <c r="BA6" s="253"/>
      <c r="BB6" s="253"/>
      <c r="BC6" s="253"/>
      <c r="BD6" s="253"/>
      <c r="BE6" s="253"/>
      <c r="BF6" s="253"/>
      <c r="BG6" s="253"/>
      <c r="BH6" s="253"/>
      <c r="BI6" s="253"/>
      <c r="BJ6" s="253"/>
      <c r="BK6" s="253"/>
      <c r="BL6" s="253"/>
      <c r="BM6" s="253"/>
      <c r="BN6" s="253"/>
      <c r="BO6" s="253"/>
      <c r="BP6" s="253"/>
      <c r="BQ6" s="253"/>
      <c r="BR6" s="253"/>
      <c r="BS6" s="253"/>
      <c r="BT6" s="909"/>
      <c r="BV6" s="254"/>
      <c r="BX6" s="70"/>
    </row>
    <row r="7" spans="1:76" ht="14.45" customHeight="1" thickBot="1">
      <c r="A7" s="913"/>
      <c r="B7" s="914"/>
      <c r="C7" s="915"/>
      <c r="D7" s="902"/>
      <c r="E7" s="902"/>
      <c r="F7" s="904"/>
      <c r="G7" s="255"/>
      <c r="H7" s="256"/>
      <c r="I7" s="257"/>
      <c r="J7" s="258"/>
      <c r="K7" s="259"/>
      <c r="L7" s="260"/>
      <c r="M7" s="260"/>
      <c r="N7" s="260"/>
      <c r="O7" s="260"/>
      <c r="P7" s="260"/>
      <c r="Q7" s="260"/>
      <c r="R7" s="906"/>
      <c r="S7" s="908"/>
      <c r="T7" s="896"/>
      <c r="U7" s="898"/>
      <c r="V7" s="900"/>
      <c r="W7" s="261" t="s">
        <v>1</v>
      </c>
      <c r="X7" s="254"/>
      <c r="Y7" s="254"/>
      <c r="Z7" s="254"/>
      <c r="AA7" s="254"/>
      <c r="AB7" s="254"/>
      <c r="AC7" s="254"/>
      <c r="AD7" s="913"/>
      <c r="AE7" s="914"/>
      <c r="AF7" s="915"/>
      <c r="AG7" s="902"/>
      <c r="AH7" s="902"/>
      <c r="AI7" s="904"/>
      <c r="AJ7" s="255"/>
      <c r="AK7" s="256"/>
      <c r="AL7" s="257"/>
      <c r="AM7" s="258"/>
      <c r="AN7" s="259"/>
      <c r="AO7" s="260"/>
      <c r="AP7" s="260"/>
      <c r="AQ7" s="260"/>
      <c r="AR7" s="260"/>
      <c r="AS7" s="260"/>
      <c r="AT7" s="260"/>
      <c r="AU7" s="906"/>
      <c r="AV7" s="908"/>
      <c r="AW7" s="896"/>
      <c r="AX7" s="898"/>
      <c r="AY7" s="900"/>
      <c r="AZ7" s="261" t="s">
        <v>1</v>
      </c>
      <c r="BA7" s="254"/>
      <c r="BB7" s="254"/>
      <c r="BC7" s="254"/>
      <c r="BD7" s="254"/>
      <c r="BE7" s="254"/>
      <c r="BF7" s="254"/>
      <c r="BG7" s="254"/>
      <c r="BH7" s="254"/>
      <c r="BI7" s="254"/>
      <c r="BJ7" s="254"/>
      <c r="BK7" s="254"/>
      <c r="BL7" s="254"/>
      <c r="BM7" s="254"/>
      <c r="BN7" s="254"/>
      <c r="BO7" s="254"/>
      <c r="BP7" s="254"/>
      <c r="BQ7" s="254"/>
      <c r="BR7" s="254"/>
      <c r="BS7" s="254"/>
      <c r="BT7" s="909"/>
      <c r="BU7" s="262"/>
      <c r="BV7" s="254"/>
      <c r="BX7" s="70"/>
    </row>
    <row r="8" spans="1:76" ht="18.75" customHeight="1">
      <c r="A8" s="263" t="s">
        <v>59</v>
      </c>
      <c r="B8" s="892" t="s">
        <v>30</v>
      </c>
      <c r="C8" s="893"/>
      <c r="D8" s="486"/>
      <c r="E8" s="486"/>
      <c r="F8" s="80"/>
      <c r="G8" s="81"/>
      <c r="H8" s="82"/>
      <c r="I8" s="83"/>
      <c r="J8" s="84"/>
      <c r="K8" s="82"/>
      <c r="L8" s="82"/>
      <c r="M8" s="82"/>
      <c r="N8" s="82"/>
      <c r="O8" s="82"/>
      <c r="P8" s="82"/>
      <c r="Q8" s="82"/>
      <c r="R8" s="490"/>
      <c r="S8" s="491"/>
      <c r="T8" s="492"/>
      <c r="U8" s="491"/>
      <c r="V8" s="493">
        <f>SUM(V9:V10)</f>
        <v>0</v>
      </c>
      <c r="W8" s="264"/>
      <c r="X8" s="254"/>
      <c r="Y8" s="254"/>
      <c r="Z8" s="254"/>
      <c r="AA8" s="254"/>
      <c r="AB8" s="254"/>
      <c r="AC8" s="254"/>
      <c r="AD8" s="263" t="s">
        <v>59</v>
      </c>
      <c r="AE8" s="892" t="s">
        <v>30</v>
      </c>
      <c r="AF8" s="893"/>
      <c r="AG8" s="677"/>
      <c r="AH8" s="677"/>
      <c r="AI8" s="80"/>
      <c r="AJ8" s="81"/>
      <c r="AK8" s="82"/>
      <c r="AL8" s="83"/>
      <c r="AM8" s="84"/>
      <c r="AN8" s="82"/>
      <c r="AO8" s="82"/>
      <c r="AP8" s="82"/>
      <c r="AQ8" s="82"/>
      <c r="AR8" s="82"/>
      <c r="AS8" s="82"/>
      <c r="AT8" s="82"/>
      <c r="AU8" s="490"/>
      <c r="AV8" s="491"/>
      <c r="AW8" s="492"/>
      <c r="AX8" s="491"/>
      <c r="AY8" s="493">
        <f>SUM(AY9:AY10)</f>
        <v>0</v>
      </c>
      <c r="AZ8" s="264"/>
      <c r="BA8" s="254"/>
      <c r="BB8" s="254"/>
      <c r="BC8" s="254"/>
      <c r="BD8" s="254"/>
      <c r="BE8" s="254"/>
      <c r="BF8" s="254"/>
      <c r="BG8" s="254"/>
      <c r="BH8" s="254"/>
      <c r="BI8" s="254"/>
      <c r="BJ8" s="254"/>
      <c r="BK8" s="254"/>
      <c r="BL8" s="254"/>
      <c r="BM8" s="254"/>
      <c r="BN8" s="254"/>
      <c r="BO8" s="254"/>
      <c r="BP8" s="254"/>
      <c r="BQ8" s="254"/>
      <c r="BR8" s="254"/>
      <c r="BS8" s="254"/>
      <c r="BT8" s="254"/>
      <c r="BU8" s="262"/>
      <c r="BV8" s="254"/>
      <c r="BX8" s="70"/>
    </row>
    <row r="9" spans="1:76" ht="18.75" customHeight="1">
      <c r="A9" s="263" t="s">
        <v>15</v>
      </c>
      <c r="B9" s="265"/>
      <c r="C9" s="145" t="s">
        <v>294</v>
      </c>
      <c r="D9" s="266"/>
      <c r="E9" s="442" t="str">
        <f>'【維持費シュミ　様式3-8】修繕工事項目等の設定内容'!E8</f>
        <v>有・無</v>
      </c>
      <c r="F9" s="267" t="s">
        <v>54</v>
      </c>
      <c r="G9" s="222"/>
      <c r="H9" s="268"/>
      <c r="I9" s="70"/>
      <c r="J9" s="254"/>
      <c r="K9" s="268"/>
      <c r="L9" s="268"/>
      <c r="M9" s="268"/>
      <c r="N9" s="268"/>
      <c r="O9" s="268"/>
      <c r="P9" s="268"/>
      <c r="Q9" s="268"/>
      <c r="R9" s="494" t="str">
        <f>'【維持費シュミ　様式3-8】修繕工事項目等の設定内容'!H8</f>
        <v>例）仮囲い</v>
      </c>
      <c r="S9" s="524"/>
      <c r="T9" s="525"/>
      <c r="U9" s="524"/>
      <c r="V9" s="495">
        <f>+T9*U9</f>
        <v>0</v>
      </c>
      <c r="W9" s="496">
        <f>+'【維持費シュミ　様式3-10】長期修繕計画表'!E8</f>
        <v>1</v>
      </c>
      <c r="X9" s="254"/>
      <c r="Y9" s="254"/>
      <c r="Z9" s="254"/>
      <c r="AA9" s="254"/>
      <c r="AB9" s="254"/>
      <c r="AC9" s="254"/>
      <c r="AD9" s="263" t="s">
        <v>15</v>
      </c>
      <c r="AE9" s="265"/>
      <c r="AF9" s="145" t="s">
        <v>294</v>
      </c>
      <c r="AG9" s="266"/>
      <c r="AH9" s="442">
        <f>'【維持費シュミ　様式3-8】修繕工事項目等の設定内容'!AH8</f>
        <v>0</v>
      </c>
      <c r="AI9" s="267" t="s">
        <v>54</v>
      </c>
      <c r="AJ9" s="222"/>
      <c r="AK9" s="268"/>
      <c r="AL9" s="70"/>
      <c r="AM9" s="254"/>
      <c r="AN9" s="268"/>
      <c r="AO9" s="268"/>
      <c r="AP9" s="268"/>
      <c r="AQ9" s="268"/>
      <c r="AR9" s="268"/>
      <c r="AS9" s="268"/>
      <c r="AT9" s="268"/>
      <c r="AU9" s="494">
        <f>'【維持費シュミ　様式3-8】修繕工事項目等の設定内容'!AK8</f>
        <v>0</v>
      </c>
      <c r="AV9" s="524"/>
      <c r="AW9" s="525"/>
      <c r="AX9" s="524"/>
      <c r="AY9" s="495">
        <f>+AW9*AX9</f>
        <v>0</v>
      </c>
      <c r="AZ9" s="496">
        <f>+'【維持費シュミ　様式3-10】長期修繕計画表'!AH8</f>
        <v>0</v>
      </c>
      <c r="BA9" s="254"/>
      <c r="BB9" s="254"/>
      <c r="BC9" s="254"/>
      <c r="BD9" s="254"/>
      <c r="BE9" s="254"/>
      <c r="BF9" s="254"/>
      <c r="BG9" s="254"/>
      <c r="BH9" s="254"/>
      <c r="BI9" s="254"/>
      <c r="BJ9" s="254"/>
      <c r="BK9" s="254"/>
      <c r="BL9" s="254"/>
      <c r="BM9" s="254"/>
      <c r="BN9" s="254"/>
      <c r="BO9" s="254"/>
      <c r="BP9" s="254"/>
      <c r="BQ9" s="254"/>
      <c r="BR9" s="254"/>
      <c r="BS9" s="254"/>
      <c r="BT9" s="254"/>
      <c r="BU9" s="262"/>
      <c r="BV9" s="254"/>
      <c r="BX9" s="70"/>
    </row>
    <row r="10" spans="1:76" ht="18.75" customHeight="1">
      <c r="A10" s="263"/>
      <c r="B10" s="265"/>
      <c r="C10" s="145" t="s">
        <v>295</v>
      </c>
      <c r="D10" s="266"/>
      <c r="E10" s="442" t="str">
        <f>'【維持費シュミ　様式3-8】修繕工事項目等の設定内容'!E10</f>
        <v>有・無</v>
      </c>
      <c r="F10" s="267" t="s">
        <v>54</v>
      </c>
      <c r="G10" s="222"/>
      <c r="H10" s="268"/>
      <c r="I10" s="70"/>
      <c r="J10" s="254"/>
      <c r="K10" s="268"/>
      <c r="L10" s="268"/>
      <c r="M10" s="268"/>
      <c r="N10" s="268"/>
      <c r="O10" s="268"/>
      <c r="P10" s="268"/>
      <c r="Q10" s="268"/>
      <c r="R10" s="494" t="str">
        <f>'【維持費シュミ　様式3-8】修繕工事項目等の設定内容'!H10</f>
        <v>例）全面足場</v>
      </c>
      <c r="S10" s="524"/>
      <c r="T10" s="525"/>
      <c r="U10" s="524"/>
      <c r="V10" s="495">
        <f>+T10*U10</f>
        <v>0</v>
      </c>
      <c r="W10" s="496">
        <f>+'【維持費シュミ　様式3-10】長期修繕計画表'!E9</f>
        <v>1</v>
      </c>
      <c r="X10" s="254"/>
      <c r="Y10" s="254"/>
      <c r="Z10" s="254"/>
      <c r="AA10" s="254"/>
      <c r="AB10" s="254"/>
      <c r="AC10" s="254"/>
      <c r="AD10" s="263"/>
      <c r="AE10" s="265"/>
      <c r="AF10" s="145" t="s">
        <v>295</v>
      </c>
      <c r="AG10" s="266"/>
      <c r="AH10" s="442">
        <f>'【維持費シュミ　様式3-8】修繕工事項目等の設定内容'!AH10</f>
        <v>0</v>
      </c>
      <c r="AI10" s="267" t="s">
        <v>54</v>
      </c>
      <c r="AJ10" s="222"/>
      <c r="AK10" s="268"/>
      <c r="AL10" s="70"/>
      <c r="AM10" s="254"/>
      <c r="AN10" s="268"/>
      <c r="AO10" s="268"/>
      <c r="AP10" s="268"/>
      <c r="AQ10" s="268"/>
      <c r="AR10" s="268"/>
      <c r="AS10" s="268"/>
      <c r="AT10" s="268"/>
      <c r="AU10" s="494">
        <f>'【維持費シュミ　様式3-8】修繕工事項目等の設定内容'!AK10</f>
        <v>0</v>
      </c>
      <c r="AV10" s="524"/>
      <c r="AW10" s="525"/>
      <c r="AX10" s="524"/>
      <c r="AY10" s="495">
        <f>+AW10*AX10</f>
        <v>0</v>
      </c>
      <c r="AZ10" s="496">
        <f>+'【維持費シュミ　様式3-10】長期修繕計画表'!AH9</f>
        <v>0</v>
      </c>
      <c r="BA10" s="254"/>
      <c r="BB10" s="254"/>
      <c r="BC10" s="254"/>
      <c r="BD10" s="254"/>
      <c r="BE10" s="254"/>
      <c r="BF10" s="254"/>
      <c r="BG10" s="254"/>
      <c r="BH10" s="254"/>
      <c r="BI10" s="254"/>
      <c r="BJ10" s="254"/>
      <c r="BK10" s="254"/>
      <c r="BL10" s="254"/>
      <c r="BM10" s="254"/>
      <c r="BN10" s="254"/>
      <c r="BO10" s="254"/>
      <c r="BP10" s="254"/>
      <c r="BQ10" s="254"/>
      <c r="BR10" s="254"/>
      <c r="BS10" s="254"/>
      <c r="BT10" s="254"/>
      <c r="BU10" s="262"/>
      <c r="BV10" s="254"/>
      <c r="BX10" s="70"/>
    </row>
    <row r="11" spans="1:76" ht="18.75" customHeight="1">
      <c r="A11" s="269" t="s">
        <v>60</v>
      </c>
      <c r="B11" s="519" t="s">
        <v>9</v>
      </c>
      <c r="C11" s="488"/>
      <c r="D11" s="99"/>
      <c r="E11" s="99"/>
      <c r="F11" s="99"/>
      <c r="G11" s="99"/>
      <c r="H11" s="100"/>
      <c r="I11" s="101"/>
      <c r="J11" s="102"/>
      <c r="K11" s="100"/>
      <c r="L11" s="100"/>
      <c r="M11" s="100"/>
      <c r="N11" s="100"/>
      <c r="O11" s="100"/>
      <c r="P11" s="100"/>
      <c r="Q11" s="100"/>
      <c r="R11" s="497"/>
      <c r="S11" s="498"/>
      <c r="T11" s="499"/>
      <c r="U11" s="498"/>
      <c r="V11" s="493">
        <f>SUM(V12:V15)</f>
        <v>0</v>
      </c>
      <c r="W11" s="270"/>
      <c r="X11" s="226"/>
      <c r="Y11" s="226"/>
      <c r="Z11" s="226"/>
      <c r="AA11" s="226"/>
      <c r="AB11" s="226"/>
      <c r="AC11" s="226"/>
      <c r="AD11" s="269" t="s">
        <v>60</v>
      </c>
      <c r="AE11" s="519" t="s">
        <v>9</v>
      </c>
      <c r="AF11" s="679"/>
      <c r="AG11" s="99"/>
      <c r="AH11" s="99"/>
      <c r="AI11" s="99"/>
      <c r="AJ11" s="99"/>
      <c r="AK11" s="100"/>
      <c r="AL11" s="101"/>
      <c r="AM11" s="102"/>
      <c r="AN11" s="100"/>
      <c r="AO11" s="100"/>
      <c r="AP11" s="100"/>
      <c r="AQ11" s="100"/>
      <c r="AR11" s="100"/>
      <c r="AS11" s="100"/>
      <c r="AT11" s="100"/>
      <c r="AU11" s="497"/>
      <c r="AV11" s="498"/>
      <c r="AW11" s="499"/>
      <c r="AX11" s="498"/>
      <c r="AY11" s="493">
        <f>SUM(AY12:AY15)</f>
        <v>0</v>
      </c>
      <c r="AZ11" s="270"/>
      <c r="BA11" s="226"/>
      <c r="BB11" s="226"/>
      <c r="BC11" s="226"/>
      <c r="BD11" s="226"/>
      <c r="BE11" s="226"/>
      <c r="BF11" s="226"/>
      <c r="BG11" s="226"/>
      <c r="BH11" s="226"/>
      <c r="BI11" s="226"/>
      <c r="BJ11" s="226"/>
      <c r="BK11" s="226"/>
      <c r="BL11" s="226"/>
      <c r="BM11" s="226"/>
      <c r="BN11" s="226"/>
      <c r="BO11" s="226"/>
      <c r="BP11" s="226"/>
      <c r="BQ11" s="226"/>
      <c r="BR11" s="226"/>
      <c r="BS11" s="226"/>
      <c r="BT11" s="226"/>
      <c r="BU11" s="262"/>
      <c r="BV11" s="254"/>
      <c r="BX11" s="70"/>
    </row>
    <row r="12" spans="1:76" ht="18.75" customHeight="1">
      <c r="A12" s="271" t="s">
        <v>109</v>
      </c>
      <c r="B12" s="105"/>
      <c r="C12" s="106" t="s">
        <v>98</v>
      </c>
      <c r="D12" s="272" t="s">
        <v>74</v>
      </c>
      <c r="E12" s="457" t="str">
        <f>'【維持費シュミ　様式3-8】修繕工事項目等の設定内容'!E18</f>
        <v>有・無</v>
      </c>
      <c r="F12" s="295" t="s">
        <v>24</v>
      </c>
      <c r="G12" s="273"/>
      <c r="H12" s="274"/>
      <c r="I12" s="275"/>
      <c r="J12" s="276"/>
      <c r="K12" s="277">
        <v>12</v>
      </c>
      <c r="L12" s="277">
        <v>36</v>
      </c>
      <c r="M12" s="274"/>
      <c r="N12" s="274"/>
      <c r="O12" s="274"/>
      <c r="P12" s="274"/>
      <c r="Q12" s="274"/>
      <c r="R12" s="466" t="str">
        <f>'【維持費シュミ　様式3-8】修繕工事項目等の設定内容'!H18</f>
        <v>例）トップコート塗り、部分的な劣化部補修</v>
      </c>
      <c r="S12" s="526"/>
      <c r="T12" s="527"/>
      <c r="U12" s="526"/>
      <c r="V12" s="424">
        <f t="shared" ref="V12:V15" si="0">+T12*U12</f>
        <v>0</v>
      </c>
      <c r="W12" s="500">
        <f>+'【維持費シュミ　様式3-10】長期修繕計画表'!E11</f>
        <v>1</v>
      </c>
      <c r="X12" s="226"/>
      <c r="Y12" s="226"/>
      <c r="Z12" s="226"/>
      <c r="AA12" s="226"/>
      <c r="AB12" s="226"/>
      <c r="AC12" s="226"/>
      <c r="AD12" s="271" t="s">
        <v>109</v>
      </c>
      <c r="AE12" s="105"/>
      <c r="AF12" s="106" t="s">
        <v>98</v>
      </c>
      <c r="AG12" s="272" t="s">
        <v>74</v>
      </c>
      <c r="AH12" s="457">
        <f>'【維持費シュミ　様式3-8】修繕工事項目等の設定内容'!AH18</f>
        <v>0</v>
      </c>
      <c r="AI12" s="295" t="s">
        <v>24</v>
      </c>
      <c r="AJ12" s="273"/>
      <c r="AK12" s="274"/>
      <c r="AL12" s="275"/>
      <c r="AM12" s="276"/>
      <c r="AN12" s="277">
        <v>12</v>
      </c>
      <c r="AO12" s="277">
        <v>36</v>
      </c>
      <c r="AP12" s="274"/>
      <c r="AQ12" s="274"/>
      <c r="AR12" s="274"/>
      <c r="AS12" s="274"/>
      <c r="AT12" s="274"/>
      <c r="AU12" s="466">
        <f>'【維持費シュミ　様式3-8】修繕工事項目等の設定内容'!AK18</f>
        <v>0</v>
      </c>
      <c r="AV12" s="526"/>
      <c r="AW12" s="527"/>
      <c r="AX12" s="526"/>
      <c r="AY12" s="424">
        <f t="shared" ref="AY12:AY15" si="1">+AW12*AX12</f>
        <v>0</v>
      </c>
      <c r="AZ12" s="500">
        <f>+'【維持費シュミ　様式3-10】長期修繕計画表'!AH11</f>
        <v>0</v>
      </c>
      <c r="BA12" s="226"/>
      <c r="BB12" s="226"/>
      <c r="BC12" s="226"/>
      <c r="BD12" s="226"/>
      <c r="BE12" s="226"/>
      <c r="BF12" s="226"/>
      <c r="BG12" s="226"/>
      <c r="BH12" s="226"/>
      <c r="BI12" s="226"/>
      <c r="BJ12" s="226"/>
      <c r="BK12" s="226"/>
      <c r="BL12" s="226"/>
      <c r="BM12" s="226"/>
      <c r="BN12" s="226"/>
      <c r="BO12" s="226"/>
      <c r="BP12" s="226"/>
      <c r="BQ12" s="226"/>
      <c r="BR12" s="226"/>
      <c r="BS12" s="226"/>
      <c r="BT12" s="226"/>
      <c r="BU12" s="262"/>
      <c r="BV12" s="254"/>
      <c r="BX12" s="70"/>
    </row>
    <row r="13" spans="1:76" ht="18.75" customHeight="1">
      <c r="A13" s="271"/>
      <c r="B13" s="111"/>
      <c r="C13" s="112"/>
      <c r="D13" s="221"/>
      <c r="E13" s="458" t="str">
        <f>'【維持費シュミ　様式3-8】修繕工事項目等の設定内容'!E20</f>
        <v>有・無</v>
      </c>
      <c r="F13" s="113" t="s">
        <v>49</v>
      </c>
      <c r="G13" s="222" t="s">
        <v>63</v>
      </c>
      <c r="H13" s="223">
        <v>1700</v>
      </c>
      <c r="I13" s="223">
        <f>ROUND(BX13,0)</f>
        <v>0</v>
      </c>
      <c r="J13" s="223">
        <f>+H13*I13</f>
        <v>0</v>
      </c>
      <c r="K13" s="223"/>
      <c r="L13" s="223"/>
      <c r="M13" s="223"/>
      <c r="N13" s="223"/>
      <c r="O13" s="223"/>
      <c r="P13" s="223"/>
      <c r="Q13" s="223"/>
      <c r="R13" s="501" t="str">
        <f>'【維持費シュミ　様式3-8】修繕工事項目等の設定内容'!H20</f>
        <v>例）オーバーレイ</v>
      </c>
      <c r="S13" s="528"/>
      <c r="T13" s="529"/>
      <c r="U13" s="528"/>
      <c r="V13" s="278">
        <f t="shared" si="0"/>
        <v>0</v>
      </c>
      <c r="W13" s="502">
        <f>+'【維持費シュミ　様式3-10】長期修繕計画表'!E12</f>
        <v>1</v>
      </c>
      <c r="X13" s="279"/>
      <c r="Y13" s="279"/>
      <c r="Z13" s="279"/>
      <c r="AA13" s="279"/>
      <c r="AB13" s="279"/>
      <c r="AC13" s="279"/>
      <c r="AD13" s="271"/>
      <c r="AE13" s="111"/>
      <c r="AF13" s="112"/>
      <c r="AG13" s="221"/>
      <c r="AH13" s="458">
        <f>'【維持費シュミ　様式3-8】修繕工事項目等の設定内容'!AH20</f>
        <v>0</v>
      </c>
      <c r="AI13" s="113" t="s">
        <v>49</v>
      </c>
      <c r="AJ13" s="222" t="s">
        <v>63</v>
      </c>
      <c r="AK13" s="223">
        <v>1700</v>
      </c>
      <c r="AL13" s="223">
        <f>ROUND(DA13,0)</f>
        <v>0</v>
      </c>
      <c r="AM13" s="223">
        <f>+AK13*AL13</f>
        <v>0</v>
      </c>
      <c r="AN13" s="223"/>
      <c r="AO13" s="223"/>
      <c r="AP13" s="223"/>
      <c r="AQ13" s="223"/>
      <c r="AR13" s="223"/>
      <c r="AS13" s="223"/>
      <c r="AT13" s="223"/>
      <c r="AU13" s="501">
        <f>'【維持費シュミ　様式3-8】修繕工事項目等の設定内容'!AK20</f>
        <v>0</v>
      </c>
      <c r="AV13" s="528"/>
      <c r="AW13" s="529"/>
      <c r="AX13" s="528"/>
      <c r="AY13" s="278">
        <f t="shared" si="1"/>
        <v>0</v>
      </c>
      <c r="AZ13" s="502">
        <f>+'【維持費シュミ　様式3-10】長期修繕計画表'!AH12</f>
        <v>0</v>
      </c>
      <c r="BA13" s="279"/>
      <c r="BB13" s="279"/>
      <c r="BC13" s="279"/>
      <c r="BD13" s="279"/>
      <c r="BE13" s="279"/>
      <c r="BF13" s="279"/>
      <c r="BG13" s="279"/>
      <c r="BH13" s="279"/>
      <c r="BI13" s="279"/>
      <c r="BJ13" s="279"/>
      <c r="BK13" s="279"/>
      <c r="BL13" s="279"/>
      <c r="BM13" s="279"/>
      <c r="BN13" s="279"/>
      <c r="BO13" s="279"/>
      <c r="BP13" s="279"/>
      <c r="BQ13" s="279"/>
      <c r="BR13" s="279"/>
      <c r="BS13" s="279"/>
      <c r="BT13" s="279"/>
      <c r="BV13" s="280"/>
    </row>
    <row r="14" spans="1:76" ht="18.75" customHeight="1">
      <c r="A14" s="271"/>
      <c r="B14" s="117"/>
      <c r="C14" s="106" t="s">
        <v>32</v>
      </c>
      <c r="D14" s="272" t="s">
        <v>2</v>
      </c>
      <c r="E14" s="457" t="str">
        <f>'【維持費シュミ　様式3-8】修繕工事項目等の設定内容'!E22</f>
        <v>有・無</v>
      </c>
      <c r="F14" s="295" t="s">
        <v>24</v>
      </c>
      <c r="G14" s="281"/>
      <c r="H14" s="282"/>
      <c r="I14" s="283"/>
      <c r="J14" s="284"/>
      <c r="K14" s="282"/>
      <c r="L14" s="282"/>
      <c r="M14" s="282"/>
      <c r="N14" s="282"/>
      <c r="O14" s="282"/>
      <c r="P14" s="282"/>
      <c r="Q14" s="282"/>
      <c r="R14" s="503" t="str">
        <f>'【維持費シュミ　様式3-8】修繕工事項目等の設定内容'!H22</f>
        <v>例）再塗装</v>
      </c>
      <c r="S14" s="530"/>
      <c r="T14" s="531"/>
      <c r="U14" s="530"/>
      <c r="V14" s="424">
        <f t="shared" si="0"/>
        <v>0</v>
      </c>
      <c r="W14" s="500">
        <f>+'【維持費シュミ　様式3-10】長期修繕計画表'!E13</f>
        <v>1</v>
      </c>
      <c r="X14" s="226"/>
      <c r="Y14" s="226"/>
      <c r="Z14" s="226"/>
      <c r="AA14" s="226"/>
      <c r="AB14" s="226"/>
      <c r="AC14" s="226"/>
      <c r="AD14" s="271"/>
      <c r="AE14" s="117"/>
      <c r="AF14" s="106" t="s">
        <v>32</v>
      </c>
      <c r="AG14" s="272" t="s">
        <v>2</v>
      </c>
      <c r="AH14" s="457">
        <f>'【維持費シュミ　様式3-8】修繕工事項目等の設定内容'!AH22</f>
        <v>0</v>
      </c>
      <c r="AI14" s="295" t="s">
        <v>24</v>
      </c>
      <c r="AJ14" s="281"/>
      <c r="AK14" s="282"/>
      <c r="AL14" s="283"/>
      <c r="AM14" s="284"/>
      <c r="AN14" s="282"/>
      <c r="AO14" s="282"/>
      <c r="AP14" s="282"/>
      <c r="AQ14" s="282"/>
      <c r="AR14" s="282"/>
      <c r="AS14" s="282"/>
      <c r="AT14" s="282"/>
      <c r="AU14" s="503">
        <f>'【維持費シュミ　様式3-8】修繕工事項目等の設定内容'!AK22</f>
        <v>0</v>
      </c>
      <c r="AV14" s="530"/>
      <c r="AW14" s="531"/>
      <c r="AX14" s="530"/>
      <c r="AY14" s="424">
        <f t="shared" si="1"/>
        <v>0</v>
      </c>
      <c r="AZ14" s="500">
        <f>+'【維持費シュミ　様式3-10】長期修繕計画表'!AH13</f>
        <v>0</v>
      </c>
      <c r="BA14" s="226"/>
      <c r="BB14" s="226"/>
      <c r="BC14" s="226"/>
      <c r="BD14" s="226"/>
      <c r="BE14" s="226"/>
      <c r="BF14" s="226"/>
      <c r="BG14" s="226"/>
      <c r="BH14" s="226"/>
      <c r="BI14" s="226"/>
      <c r="BJ14" s="226"/>
      <c r="BK14" s="226"/>
      <c r="BL14" s="226"/>
      <c r="BM14" s="226"/>
      <c r="BN14" s="226"/>
      <c r="BO14" s="226"/>
      <c r="BP14" s="226"/>
      <c r="BQ14" s="226"/>
      <c r="BR14" s="226"/>
      <c r="BS14" s="226"/>
      <c r="BT14" s="226"/>
      <c r="BU14" s="262"/>
      <c r="BV14" s="254"/>
      <c r="BX14" s="70"/>
    </row>
    <row r="15" spans="1:76" ht="18.75" customHeight="1">
      <c r="A15" s="271"/>
      <c r="B15" s="119"/>
      <c r="C15" s="120"/>
      <c r="D15" s="285"/>
      <c r="E15" s="459" t="str">
        <f>'【維持費シュミ　様式3-8】修繕工事項目等の設定内容'!E24</f>
        <v>有・無</v>
      </c>
      <c r="F15" s="113" t="s">
        <v>40</v>
      </c>
      <c r="G15" s="286"/>
      <c r="H15" s="287"/>
      <c r="I15" s="288"/>
      <c r="J15" s="289"/>
      <c r="K15" s="290">
        <v>12</v>
      </c>
      <c r="L15" s="290">
        <v>36</v>
      </c>
      <c r="M15" s="287"/>
      <c r="N15" s="287"/>
      <c r="O15" s="287"/>
      <c r="P15" s="287"/>
      <c r="Q15" s="287"/>
      <c r="R15" s="467" t="str">
        <f>'【維持費シュミ　様式3-8】修繕工事項目等の設定内容'!H24</f>
        <v>例）カバー工法</v>
      </c>
      <c r="S15" s="532"/>
      <c r="T15" s="533"/>
      <c r="U15" s="532"/>
      <c r="V15" s="278">
        <f t="shared" si="0"/>
        <v>0</v>
      </c>
      <c r="W15" s="502">
        <f>+'【維持費シュミ　様式3-10】長期修繕計画表'!E14</f>
        <v>1</v>
      </c>
      <c r="X15" s="226"/>
      <c r="Y15" s="226"/>
      <c r="Z15" s="226"/>
      <c r="AA15" s="226"/>
      <c r="AB15" s="226"/>
      <c r="AC15" s="226"/>
      <c r="AD15" s="271"/>
      <c r="AE15" s="119"/>
      <c r="AF15" s="120"/>
      <c r="AG15" s="285"/>
      <c r="AH15" s="459">
        <f>'【維持費シュミ　様式3-8】修繕工事項目等の設定内容'!AH24</f>
        <v>0</v>
      </c>
      <c r="AI15" s="113" t="s">
        <v>40</v>
      </c>
      <c r="AJ15" s="286"/>
      <c r="AK15" s="287"/>
      <c r="AL15" s="288"/>
      <c r="AM15" s="289"/>
      <c r="AN15" s="290">
        <v>12</v>
      </c>
      <c r="AO15" s="290">
        <v>36</v>
      </c>
      <c r="AP15" s="287"/>
      <c r="AQ15" s="287"/>
      <c r="AR15" s="287"/>
      <c r="AS15" s="287"/>
      <c r="AT15" s="287"/>
      <c r="AU15" s="467">
        <f>'【維持費シュミ　様式3-8】修繕工事項目等の設定内容'!AK24</f>
        <v>0</v>
      </c>
      <c r="AV15" s="532"/>
      <c r="AW15" s="533"/>
      <c r="AX15" s="532"/>
      <c r="AY15" s="278">
        <f t="shared" si="1"/>
        <v>0</v>
      </c>
      <c r="AZ15" s="502">
        <f>+'【維持費シュミ　様式3-10】長期修繕計画表'!AH14</f>
        <v>0</v>
      </c>
      <c r="BA15" s="226"/>
      <c r="BB15" s="226"/>
      <c r="BC15" s="226"/>
      <c r="BD15" s="226"/>
      <c r="BE15" s="226"/>
      <c r="BF15" s="226"/>
      <c r="BG15" s="226"/>
      <c r="BH15" s="226"/>
      <c r="BI15" s="226"/>
      <c r="BJ15" s="226"/>
      <c r="BK15" s="226"/>
      <c r="BL15" s="226"/>
      <c r="BM15" s="226"/>
      <c r="BN15" s="226"/>
      <c r="BO15" s="226"/>
      <c r="BP15" s="226"/>
      <c r="BQ15" s="226"/>
      <c r="BR15" s="226"/>
      <c r="BS15" s="226"/>
      <c r="BT15" s="226"/>
      <c r="BU15" s="262"/>
      <c r="BV15" s="254"/>
      <c r="BX15" s="70"/>
    </row>
    <row r="16" spans="1:76" ht="18.75" customHeight="1">
      <c r="A16" s="271"/>
      <c r="B16" s="487" t="s">
        <v>34</v>
      </c>
      <c r="C16" s="488"/>
      <c r="D16" s="99"/>
      <c r="E16" s="99"/>
      <c r="F16" s="99"/>
      <c r="G16" s="99"/>
      <c r="H16" s="100"/>
      <c r="I16" s="101"/>
      <c r="J16" s="102"/>
      <c r="K16" s="100"/>
      <c r="L16" s="100"/>
      <c r="M16" s="100"/>
      <c r="N16" s="100"/>
      <c r="O16" s="100"/>
      <c r="P16" s="100"/>
      <c r="Q16" s="100"/>
      <c r="R16" s="497"/>
      <c r="S16" s="498"/>
      <c r="T16" s="499"/>
      <c r="U16" s="498"/>
      <c r="V16" s="493">
        <f>SUM(V17:V19)</f>
        <v>0</v>
      </c>
      <c r="W16" s="504"/>
      <c r="X16" s="226"/>
      <c r="Y16" s="226"/>
      <c r="Z16" s="226"/>
      <c r="AA16" s="226"/>
      <c r="AB16" s="226"/>
      <c r="AC16" s="226"/>
      <c r="AD16" s="271"/>
      <c r="AE16" s="678" t="s">
        <v>34</v>
      </c>
      <c r="AF16" s="679"/>
      <c r="AG16" s="99"/>
      <c r="AH16" s="99"/>
      <c r="AI16" s="99"/>
      <c r="AJ16" s="99"/>
      <c r="AK16" s="100"/>
      <c r="AL16" s="101"/>
      <c r="AM16" s="102"/>
      <c r="AN16" s="100"/>
      <c r="AO16" s="100"/>
      <c r="AP16" s="100"/>
      <c r="AQ16" s="100"/>
      <c r="AR16" s="100"/>
      <c r="AS16" s="100"/>
      <c r="AT16" s="100"/>
      <c r="AU16" s="497"/>
      <c r="AV16" s="498"/>
      <c r="AW16" s="499"/>
      <c r="AX16" s="498"/>
      <c r="AY16" s="493">
        <f>SUM(AY17:AY19)</f>
        <v>0</v>
      </c>
      <c r="AZ16" s="504"/>
      <c r="BA16" s="226"/>
      <c r="BB16" s="226"/>
      <c r="BC16" s="226"/>
      <c r="BD16" s="226"/>
      <c r="BE16" s="226"/>
      <c r="BF16" s="226"/>
      <c r="BG16" s="226"/>
      <c r="BH16" s="226"/>
      <c r="BI16" s="226"/>
      <c r="BJ16" s="226"/>
      <c r="BK16" s="226"/>
      <c r="BL16" s="226"/>
      <c r="BM16" s="226"/>
      <c r="BN16" s="226"/>
      <c r="BO16" s="231"/>
      <c r="BP16" s="226"/>
      <c r="BQ16" s="226"/>
      <c r="BR16" s="226"/>
      <c r="BS16" s="226"/>
      <c r="BT16" s="226"/>
      <c r="BU16" s="262"/>
      <c r="BV16" s="254"/>
      <c r="BX16" s="70"/>
    </row>
    <row r="17" spans="1:76" ht="18.75" customHeight="1">
      <c r="A17" s="271"/>
      <c r="B17" s="156"/>
      <c r="C17" s="184" t="s">
        <v>25</v>
      </c>
      <c r="D17" s="291" t="s">
        <v>75</v>
      </c>
      <c r="E17" s="442" t="str">
        <f>'【維持費シュミ　様式3-8】修繕工事項目等の設定内容'!E27</f>
        <v>有・無</v>
      </c>
      <c r="F17" s="292" t="s">
        <v>4</v>
      </c>
      <c r="G17" s="489"/>
      <c r="H17" s="187"/>
      <c r="I17" s="188"/>
      <c r="J17" s="189"/>
      <c r="K17" s="187"/>
      <c r="L17" s="187"/>
      <c r="M17" s="187"/>
      <c r="N17" s="187"/>
      <c r="O17" s="187"/>
      <c r="P17" s="187"/>
      <c r="Q17" s="187"/>
      <c r="R17" s="505" t="str">
        <f>'【維持費シュミ　様式3-8】修繕工事項目等の設定内容'!H27</f>
        <v>例）部分的な劣化部補修
トップコート塗り</v>
      </c>
      <c r="S17" s="534"/>
      <c r="T17" s="535"/>
      <c r="U17" s="536"/>
      <c r="V17" s="495">
        <f>+T17*U17</f>
        <v>0</v>
      </c>
      <c r="W17" s="496">
        <f>+'【維持費シュミ　様式3-10】長期修繕計画表'!E16</f>
        <v>1</v>
      </c>
      <c r="X17" s="226"/>
      <c r="Y17" s="293"/>
      <c r="Z17" s="293"/>
      <c r="AA17" s="226"/>
      <c r="AB17" s="226"/>
      <c r="AC17" s="226"/>
      <c r="AD17" s="271"/>
      <c r="AE17" s="156"/>
      <c r="AF17" s="184" t="s">
        <v>25</v>
      </c>
      <c r="AG17" s="291" t="s">
        <v>75</v>
      </c>
      <c r="AH17" s="442">
        <f>'【維持費シュミ　様式3-8】修繕工事項目等の設定内容'!AH27</f>
        <v>0</v>
      </c>
      <c r="AI17" s="292" t="s">
        <v>4</v>
      </c>
      <c r="AJ17" s="680"/>
      <c r="AK17" s="187"/>
      <c r="AL17" s="188"/>
      <c r="AM17" s="189"/>
      <c r="AN17" s="187"/>
      <c r="AO17" s="187"/>
      <c r="AP17" s="187"/>
      <c r="AQ17" s="187"/>
      <c r="AR17" s="187"/>
      <c r="AS17" s="187"/>
      <c r="AT17" s="187"/>
      <c r="AU17" s="505">
        <f>'【維持費シュミ　様式3-8】修繕工事項目等の設定内容'!AK27</f>
        <v>0</v>
      </c>
      <c r="AV17" s="534"/>
      <c r="AW17" s="535"/>
      <c r="AX17" s="536"/>
      <c r="AY17" s="495">
        <f>+AW17*AX17</f>
        <v>0</v>
      </c>
      <c r="AZ17" s="496">
        <f>+'【維持費シュミ　様式3-10】長期修繕計画表'!AH16</f>
        <v>0</v>
      </c>
      <c r="BA17" s="226"/>
      <c r="BB17" s="226"/>
      <c r="BC17" s="226"/>
      <c r="BD17" s="226"/>
      <c r="BE17" s="226"/>
      <c r="BF17" s="226"/>
      <c r="BG17" s="226"/>
      <c r="BH17" s="226"/>
      <c r="BI17" s="226"/>
      <c r="BJ17" s="226"/>
      <c r="BK17" s="226"/>
      <c r="BL17" s="226"/>
      <c r="BM17" s="226"/>
      <c r="BN17" s="226"/>
      <c r="BO17" s="231"/>
      <c r="BP17" s="226"/>
      <c r="BQ17" s="226"/>
      <c r="BR17" s="226"/>
      <c r="BS17" s="226"/>
      <c r="BT17" s="226"/>
      <c r="BU17" s="262"/>
      <c r="BV17" s="254"/>
      <c r="BX17" s="70"/>
    </row>
    <row r="18" spans="1:76" ht="18.75" customHeight="1">
      <c r="A18" s="271"/>
      <c r="B18" s="105"/>
      <c r="C18" s="272" t="s">
        <v>36</v>
      </c>
      <c r="D18" s="292" t="s">
        <v>265</v>
      </c>
      <c r="E18" s="442" t="str">
        <f>'【維持費シュミ　様式3-8】修繕工事項目等の設定内容'!E29</f>
        <v>有・無</v>
      </c>
      <c r="F18" s="442" t="s">
        <v>4</v>
      </c>
      <c r="G18" s="489"/>
      <c r="H18" s="187"/>
      <c r="I18" s="188"/>
      <c r="J18" s="189"/>
      <c r="K18" s="187"/>
      <c r="L18" s="187"/>
      <c r="M18" s="187"/>
      <c r="N18" s="187"/>
      <c r="O18" s="187"/>
      <c r="P18" s="187"/>
      <c r="Q18" s="187"/>
      <c r="R18" s="505" t="str">
        <f>'【維持費シュミ　様式3-8】修繕工事項目等の設定内容'!H29</f>
        <v>例）劣化部ケレン
常温亜鉛メッキ塗り</v>
      </c>
      <c r="S18" s="534"/>
      <c r="T18" s="535"/>
      <c r="U18" s="536"/>
      <c r="V18" s="495">
        <f>+T18*U18</f>
        <v>0</v>
      </c>
      <c r="W18" s="496">
        <f>+'【維持費シュミ　様式3-10】長期修繕計画表'!E17</f>
        <v>1</v>
      </c>
      <c r="X18" s="226"/>
      <c r="Y18" s="226"/>
      <c r="Z18" s="293"/>
      <c r="AA18" s="226"/>
      <c r="AB18" s="226"/>
      <c r="AC18" s="226"/>
      <c r="AD18" s="271"/>
      <c r="AE18" s="105"/>
      <c r="AF18" s="272" t="s">
        <v>36</v>
      </c>
      <c r="AG18" s="292" t="s">
        <v>265</v>
      </c>
      <c r="AH18" s="442">
        <f>'【維持費シュミ　様式3-8】修繕工事項目等の設定内容'!AH29</f>
        <v>0</v>
      </c>
      <c r="AI18" s="442" t="s">
        <v>4</v>
      </c>
      <c r="AJ18" s="680"/>
      <c r="AK18" s="187"/>
      <c r="AL18" s="188"/>
      <c r="AM18" s="189"/>
      <c r="AN18" s="187"/>
      <c r="AO18" s="187"/>
      <c r="AP18" s="187"/>
      <c r="AQ18" s="187"/>
      <c r="AR18" s="187"/>
      <c r="AS18" s="187"/>
      <c r="AT18" s="187"/>
      <c r="AU18" s="505">
        <f>'【維持費シュミ　様式3-8】修繕工事項目等の設定内容'!AK29</f>
        <v>0</v>
      </c>
      <c r="AV18" s="534"/>
      <c r="AW18" s="535"/>
      <c r="AX18" s="536"/>
      <c r="AY18" s="495">
        <f>+AW18*AX18</f>
        <v>0</v>
      </c>
      <c r="AZ18" s="496">
        <f>+'【維持費シュミ　様式3-10】長期修繕計画表'!AH17</f>
        <v>0</v>
      </c>
      <c r="BA18" s="226"/>
      <c r="BB18" s="226"/>
      <c r="BC18" s="226"/>
      <c r="BD18" s="226"/>
      <c r="BE18" s="226"/>
      <c r="BF18" s="226"/>
      <c r="BG18" s="226"/>
      <c r="BH18" s="226"/>
      <c r="BI18" s="226"/>
      <c r="BJ18" s="226"/>
      <c r="BK18" s="226"/>
      <c r="BL18" s="226"/>
      <c r="BM18" s="226"/>
      <c r="BN18" s="226"/>
      <c r="BO18" s="231"/>
      <c r="BP18" s="226"/>
      <c r="BQ18" s="226"/>
      <c r="BR18" s="226"/>
      <c r="BS18" s="226"/>
      <c r="BT18" s="226"/>
      <c r="BU18" s="262"/>
      <c r="BV18" s="254"/>
      <c r="BX18" s="70"/>
    </row>
    <row r="19" spans="1:76" ht="18.75" customHeight="1">
      <c r="A19" s="271"/>
      <c r="B19" s="119"/>
      <c r="C19" s="285"/>
      <c r="D19" s="292" t="s">
        <v>266</v>
      </c>
      <c r="E19" s="442" t="str">
        <f>'【維持費シュミ　様式3-8】修繕工事項目等の設定内容'!E31</f>
        <v>有・無</v>
      </c>
      <c r="F19" s="442" t="s">
        <v>4</v>
      </c>
      <c r="G19" s="489"/>
      <c r="H19" s="187"/>
      <c r="I19" s="188"/>
      <c r="J19" s="189"/>
      <c r="K19" s="187"/>
      <c r="L19" s="187"/>
      <c r="M19" s="187"/>
      <c r="N19" s="187"/>
      <c r="O19" s="187"/>
      <c r="P19" s="187"/>
      <c r="Q19" s="187"/>
      <c r="R19" s="505" t="str">
        <f>'【維持費シュミ　様式3-8】修繕工事項目等の設定内容'!H31</f>
        <v>例）劣化部ケレン
常温亜鉛メッキ塗り</v>
      </c>
      <c r="S19" s="534"/>
      <c r="T19" s="535"/>
      <c r="U19" s="536"/>
      <c r="V19" s="495">
        <f>+T19*U19</f>
        <v>0</v>
      </c>
      <c r="W19" s="496">
        <f>+'【維持費シュミ　様式3-10】長期修繕計画表'!E17</f>
        <v>1</v>
      </c>
      <c r="X19" s="226"/>
      <c r="Y19" s="226"/>
      <c r="Z19" s="293"/>
      <c r="AA19" s="226"/>
      <c r="AB19" s="226"/>
      <c r="AC19" s="226"/>
      <c r="AD19" s="271"/>
      <c r="AE19" s="119"/>
      <c r="AF19" s="285"/>
      <c r="AG19" s="292" t="s">
        <v>266</v>
      </c>
      <c r="AH19" s="442">
        <f>'【維持費シュミ　様式3-8】修繕工事項目等の設定内容'!AH31</f>
        <v>0</v>
      </c>
      <c r="AI19" s="442" t="s">
        <v>4</v>
      </c>
      <c r="AJ19" s="680"/>
      <c r="AK19" s="187"/>
      <c r="AL19" s="188"/>
      <c r="AM19" s="189"/>
      <c r="AN19" s="187"/>
      <c r="AO19" s="187"/>
      <c r="AP19" s="187"/>
      <c r="AQ19" s="187"/>
      <c r="AR19" s="187"/>
      <c r="AS19" s="187"/>
      <c r="AT19" s="187"/>
      <c r="AU19" s="505">
        <f>'【維持費シュミ　様式3-8】修繕工事項目等の設定内容'!AK31</f>
        <v>0</v>
      </c>
      <c r="AV19" s="534"/>
      <c r="AW19" s="535"/>
      <c r="AX19" s="536"/>
      <c r="AY19" s="495">
        <f>+AW19*AX19</f>
        <v>0</v>
      </c>
      <c r="AZ19" s="496">
        <f>+'【維持費シュミ　様式3-10】長期修繕計画表'!AH17</f>
        <v>0</v>
      </c>
      <c r="BA19" s="226"/>
      <c r="BB19" s="226"/>
      <c r="BC19" s="226"/>
      <c r="BD19" s="226"/>
      <c r="BE19" s="226"/>
      <c r="BF19" s="226"/>
      <c r="BG19" s="226"/>
      <c r="BH19" s="226"/>
      <c r="BI19" s="226"/>
      <c r="BJ19" s="226"/>
      <c r="BK19" s="226"/>
      <c r="BL19" s="226"/>
      <c r="BM19" s="226"/>
      <c r="BN19" s="226"/>
      <c r="BO19" s="231"/>
      <c r="BP19" s="226"/>
      <c r="BQ19" s="226"/>
      <c r="BR19" s="226"/>
      <c r="BS19" s="226"/>
      <c r="BT19" s="226"/>
      <c r="BU19" s="262"/>
      <c r="BV19" s="254"/>
      <c r="BX19" s="70"/>
    </row>
    <row r="20" spans="1:76" ht="18.75" customHeight="1">
      <c r="A20" s="271"/>
      <c r="B20" s="487" t="s">
        <v>37</v>
      </c>
      <c r="C20" s="488"/>
      <c r="D20" s="99"/>
      <c r="E20" s="99"/>
      <c r="F20" s="99"/>
      <c r="G20" s="99"/>
      <c r="H20" s="100"/>
      <c r="I20" s="101"/>
      <c r="J20" s="102"/>
      <c r="K20" s="100"/>
      <c r="L20" s="100"/>
      <c r="M20" s="100"/>
      <c r="N20" s="100"/>
      <c r="O20" s="100"/>
      <c r="P20" s="100"/>
      <c r="Q20" s="100"/>
      <c r="R20" s="497"/>
      <c r="S20" s="493"/>
      <c r="T20" s="506"/>
      <c r="U20" s="493"/>
      <c r="V20" s="493">
        <f>SUM(V21:V23)</f>
        <v>0</v>
      </c>
      <c r="W20" s="507"/>
      <c r="X20" s="226"/>
      <c r="Y20" s="226"/>
      <c r="Z20" s="226"/>
      <c r="AA20" s="226"/>
      <c r="AB20" s="226"/>
      <c r="AC20" s="226"/>
      <c r="AD20" s="271"/>
      <c r="AE20" s="678" t="s">
        <v>37</v>
      </c>
      <c r="AF20" s="679"/>
      <c r="AG20" s="99"/>
      <c r="AH20" s="99"/>
      <c r="AI20" s="99"/>
      <c r="AJ20" s="99"/>
      <c r="AK20" s="100"/>
      <c r="AL20" s="101"/>
      <c r="AM20" s="102"/>
      <c r="AN20" s="100"/>
      <c r="AO20" s="100"/>
      <c r="AP20" s="100"/>
      <c r="AQ20" s="100"/>
      <c r="AR20" s="100"/>
      <c r="AS20" s="100"/>
      <c r="AT20" s="100"/>
      <c r="AU20" s="497"/>
      <c r="AV20" s="493"/>
      <c r="AW20" s="506"/>
      <c r="AX20" s="493"/>
      <c r="AY20" s="493">
        <f>SUM(AY21:AY23)</f>
        <v>0</v>
      </c>
      <c r="AZ20" s="507"/>
      <c r="BA20" s="226"/>
      <c r="BB20" s="226"/>
      <c r="BC20" s="226"/>
      <c r="BD20" s="226"/>
      <c r="BE20" s="226"/>
      <c r="BF20" s="226"/>
      <c r="BG20" s="226"/>
      <c r="BH20" s="226"/>
      <c r="BI20" s="226"/>
      <c r="BJ20" s="226"/>
      <c r="BK20" s="226"/>
      <c r="BL20" s="226"/>
      <c r="BM20" s="226"/>
      <c r="BN20" s="226"/>
      <c r="BO20" s="226"/>
      <c r="BP20" s="226"/>
      <c r="BQ20" s="226"/>
      <c r="BR20" s="226"/>
      <c r="BS20" s="226"/>
      <c r="BT20" s="226"/>
      <c r="BU20" s="262"/>
      <c r="BV20" s="254"/>
      <c r="BX20" s="70"/>
    </row>
    <row r="21" spans="1:76" ht="18.75" customHeight="1">
      <c r="A21" s="294"/>
      <c r="B21" s="105"/>
      <c r="C21" s="140" t="s">
        <v>267</v>
      </c>
      <c r="D21" s="272" t="s">
        <v>269</v>
      </c>
      <c r="E21" s="457" t="str">
        <f>'【維持費シュミ　様式3-8】修繕工事項目等の設定内容'!E34</f>
        <v>有・無</v>
      </c>
      <c r="F21" s="295" t="s">
        <v>61</v>
      </c>
      <c r="G21" s="273"/>
      <c r="H21" s="274"/>
      <c r="I21" s="275"/>
      <c r="J21" s="276"/>
      <c r="K21" s="274"/>
      <c r="L21" s="274"/>
      <c r="M21" s="274"/>
      <c r="N21" s="274"/>
      <c r="O21" s="274"/>
      <c r="P21" s="274"/>
      <c r="Q21" s="274"/>
      <c r="R21" s="466" t="str">
        <f>'【維持費シュミ　様式3-8】修繕工事項目等の設定内容'!H34</f>
        <v>例）再塗装</v>
      </c>
      <c r="S21" s="537"/>
      <c r="T21" s="538"/>
      <c r="U21" s="539"/>
      <c r="V21" s="424">
        <f t="shared" ref="V21:V23" si="2">+T21*U21</f>
        <v>0</v>
      </c>
      <c r="W21" s="508">
        <f>+'【維持費シュミ　様式3-10】長期修繕計画表'!E20</f>
        <v>1</v>
      </c>
      <c r="X21" s="226"/>
      <c r="Y21" s="226"/>
      <c r="Z21" s="226"/>
      <c r="AA21" s="226"/>
      <c r="AB21" s="226"/>
      <c r="AC21" s="226"/>
      <c r="AD21" s="294"/>
      <c r="AE21" s="105"/>
      <c r="AF21" s="140" t="s">
        <v>267</v>
      </c>
      <c r="AG21" s="272" t="s">
        <v>269</v>
      </c>
      <c r="AH21" s="457">
        <f>'【維持費シュミ　様式3-8】修繕工事項目等の設定内容'!AH34</f>
        <v>0</v>
      </c>
      <c r="AI21" s="295" t="s">
        <v>61</v>
      </c>
      <c r="AJ21" s="273"/>
      <c r="AK21" s="274"/>
      <c r="AL21" s="275"/>
      <c r="AM21" s="276"/>
      <c r="AN21" s="274"/>
      <c r="AO21" s="274"/>
      <c r="AP21" s="274"/>
      <c r="AQ21" s="274"/>
      <c r="AR21" s="274"/>
      <c r="AS21" s="274"/>
      <c r="AT21" s="274"/>
      <c r="AU21" s="466">
        <f>'【維持費シュミ　様式3-8】修繕工事項目等の設定内容'!AK34</f>
        <v>0</v>
      </c>
      <c r="AV21" s="537"/>
      <c r="AW21" s="538"/>
      <c r="AX21" s="539"/>
      <c r="AY21" s="424">
        <f t="shared" ref="AY21:AY23" si="3">+AW21*AX21</f>
        <v>0</v>
      </c>
      <c r="AZ21" s="508">
        <f>+'【維持費シュミ　様式3-10】長期修繕計画表'!AH20</f>
        <v>0</v>
      </c>
      <c r="BA21" s="226"/>
      <c r="BB21" s="226"/>
      <c r="BC21" s="226"/>
      <c r="BD21" s="226"/>
      <c r="BE21" s="226"/>
      <c r="BF21" s="226"/>
      <c r="BG21" s="226"/>
      <c r="BH21" s="226"/>
      <c r="BI21" s="226"/>
      <c r="BJ21" s="226"/>
      <c r="BK21" s="226"/>
      <c r="BL21" s="226"/>
      <c r="BM21" s="226"/>
      <c r="BN21" s="226"/>
      <c r="BO21" s="226"/>
      <c r="BP21" s="226"/>
      <c r="BQ21" s="226"/>
      <c r="BR21" s="226"/>
      <c r="BS21" s="226"/>
      <c r="BT21" s="226"/>
      <c r="BU21" s="262"/>
      <c r="BV21" s="254"/>
      <c r="BX21" s="70"/>
    </row>
    <row r="22" spans="1:76" ht="18.75" customHeight="1">
      <c r="A22" s="294"/>
      <c r="B22" s="117"/>
      <c r="C22" s="145"/>
      <c r="D22" s="285"/>
      <c r="E22" s="459" t="str">
        <f>'【維持費シュミ　様式3-8】修繕工事項目等の設定内容'!E36</f>
        <v>有・無</v>
      </c>
      <c r="F22" s="443" t="s">
        <v>48</v>
      </c>
      <c r="G22" s="296"/>
      <c r="H22" s="297"/>
      <c r="I22" s="298"/>
      <c r="J22" s="299"/>
      <c r="K22" s="297"/>
      <c r="L22" s="297"/>
      <c r="M22" s="297"/>
      <c r="N22" s="297"/>
      <c r="O22" s="297"/>
      <c r="P22" s="297"/>
      <c r="Q22" s="297"/>
      <c r="R22" s="509" t="str">
        <f>'【維持費シュミ　様式3-8】修繕工事項目等の設定内容'!H36</f>
        <v>例）劣化部補修、貼替</v>
      </c>
      <c r="S22" s="540"/>
      <c r="T22" s="541"/>
      <c r="U22" s="542"/>
      <c r="V22" s="278">
        <f t="shared" si="2"/>
        <v>0</v>
      </c>
      <c r="W22" s="510">
        <f>+'【維持費シュミ　様式3-10】長期修繕計画表'!E21</f>
        <v>1</v>
      </c>
      <c r="X22" s="226"/>
      <c r="Y22" s="226"/>
      <c r="Z22" s="226"/>
      <c r="AA22" s="226"/>
      <c r="AB22" s="226"/>
      <c r="AC22" s="226"/>
      <c r="AD22" s="294"/>
      <c r="AE22" s="117"/>
      <c r="AF22" s="145"/>
      <c r="AG22" s="285"/>
      <c r="AH22" s="459">
        <f>'【維持費シュミ　様式3-8】修繕工事項目等の設定内容'!AH36</f>
        <v>0</v>
      </c>
      <c r="AI22" s="443" t="s">
        <v>48</v>
      </c>
      <c r="AJ22" s="296"/>
      <c r="AK22" s="297"/>
      <c r="AL22" s="298"/>
      <c r="AM22" s="299"/>
      <c r="AN22" s="297"/>
      <c r="AO22" s="297"/>
      <c r="AP22" s="297"/>
      <c r="AQ22" s="297"/>
      <c r="AR22" s="297"/>
      <c r="AS22" s="297"/>
      <c r="AT22" s="297"/>
      <c r="AU22" s="509">
        <f>'【維持費シュミ　様式3-8】修繕工事項目等の設定内容'!AK36</f>
        <v>0</v>
      </c>
      <c r="AV22" s="540"/>
      <c r="AW22" s="541"/>
      <c r="AX22" s="542"/>
      <c r="AY22" s="278">
        <f t="shared" si="3"/>
        <v>0</v>
      </c>
      <c r="AZ22" s="510">
        <f>+'【維持費シュミ　様式3-10】長期修繕計画表'!AH21</f>
        <v>0</v>
      </c>
      <c r="BA22" s="226"/>
      <c r="BB22" s="226"/>
      <c r="BC22" s="226"/>
      <c r="BD22" s="226"/>
      <c r="BE22" s="226"/>
      <c r="BF22" s="226"/>
      <c r="BG22" s="226"/>
      <c r="BH22" s="226"/>
      <c r="BI22" s="226"/>
      <c r="BJ22" s="226"/>
      <c r="BK22" s="226"/>
      <c r="BL22" s="226"/>
      <c r="BM22" s="226"/>
      <c r="BN22" s="226"/>
      <c r="BO22" s="226"/>
      <c r="BP22" s="226"/>
      <c r="BQ22" s="226"/>
      <c r="BR22" s="226"/>
      <c r="BS22" s="226"/>
      <c r="BT22" s="226"/>
      <c r="BU22" s="262"/>
      <c r="BV22" s="254"/>
      <c r="BX22" s="70"/>
    </row>
    <row r="23" spans="1:76" ht="18.75" customHeight="1">
      <c r="A23" s="294"/>
      <c r="B23" s="156" t="s">
        <v>0</v>
      </c>
      <c r="C23" s="184" t="s">
        <v>268</v>
      </c>
      <c r="D23" s="291" t="s">
        <v>76</v>
      </c>
      <c r="E23" s="442" t="str">
        <f>'【維持費シュミ　様式3-8】修繕工事項目等の設定内容'!E38</f>
        <v>有・無</v>
      </c>
      <c r="F23" s="292" t="s">
        <v>26</v>
      </c>
      <c r="G23" s="489"/>
      <c r="H23" s="187"/>
      <c r="I23" s="188"/>
      <c r="J23" s="189"/>
      <c r="K23" s="187"/>
      <c r="L23" s="187"/>
      <c r="M23" s="187"/>
      <c r="N23" s="187"/>
      <c r="O23" s="187"/>
      <c r="P23" s="187"/>
      <c r="Q23" s="187"/>
      <c r="R23" s="494" t="str">
        <f>'【維持費シュミ　様式3-8】修繕工事項目等の設定内容'!H38</f>
        <v>例）打ち換え</v>
      </c>
      <c r="S23" s="543"/>
      <c r="T23" s="544"/>
      <c r="U23" s="545"/>
      <c r="V23" s="495">
        <f t="shared" si="2"/>
        <v>0</v>
      </c>
      <c r="W23" s="496">
        <f>+'【維持費シュミ　様式3-10】長期修繕計画表'!E22</f>
        <v>1</v>
      </c>
      <c r="X23" s="226"/>
      <c r="Y23" s="226"/>
      <c r="Z23" s="226"/>
      <c r="AA23" s="226"/>
      <c r="AB23" s="226"/>
      <c r="AC23" s="226"/>
      <c r="AD23" s="294"/>
      <c r="AE23" s="156" t="s">
        <v>0</v>
      </c>
      <c r="AF23" s="184" t="s">
        <v>268</v>
      </c>
      <c r="AG23" s="291" t="s">
        <v>76</v>
      </c>
      <c r="AH23" s="442">
        <f>'【維持費シュミ　様式3-8】修繕工事項目等の設定内容'!AH38</f>
        <v>0</v>
      </c>
      <c r="AI23" s="292" t="s">
        <v>26</v>
      </c>
      <c r="AJ23" s="680"/>
      <c r="AK23" s="187"/>
      <c r="AL23" s="188"/>
      <c r="AM23" s="189"/>
      <c r="AN23" s="187"/>
      <c r="AO23" s="187"/>
      <c r="AP23" s="187"/>
      <c r="AQ23" s="187"/>
      <c r="AR23" s="187"/>
      <c r="AS23" s="187"/>
      <c r="AT23" s="187"/>
      <c r="AU23" s="494">
        <f>'【維持費シュミ　様式3-8】修繕工事項目等の設定内容'!AK38</f>
        <v>0</v>
      </c>
      <c r="AV23" s="543"/>
      <c r="AW23" s="544"/>
      <c r="AX23" s="545"/>
      <c r="AY23" s="495">
        <f t="shared" si="3"/>
        <v>0</v>
      </c>
      <c r="AZ23" s="496">
        <f>+'【維持費シュミ　様式3-10】長期修繕計画表'!AH22</f>
        <v>0</v>
      </c>
      <c r="BA23" s="226"/>
      <c r="BB23" s="226"/>
      <c r="BC23" s="226"/>
      <c r="BD23" s="226"/>
      <c r="BE23" s="226"/>
      <c r="BF23" s="226"/>
      <c r="BG23" s="226"/>
      <c r="BH23" s="226"/>
      <c r="BI23" s="226"/>
      <c r="BJ23" s="226"/>
      <c r="BK23" s="226"/>
      <c r="BL23" s="226"/>
      <c r="BM23" s="226"/>
      <c r="BN23" s="226"/>
      <c r="BO23" s="226"/>
      <c r="BP23" s="226"/>
      <c r="BQ23" s="226"/>
      <c r="BR23" s="226"/>
      <c r="BS23" s="226"/>
      <c r="BT23" s="226"/>
      <c r="BU23" s="262"/>
      <c r="BV23" s="254"/>
      <c r="BX23" s="70"/>
    </row>
    <row r="24" spans="1:76" ht="18.75" customHeight="1">
      <c r="A24" s="263"/>
      <c r="B24" s="892" t="s">
        <v>249</v>
      </c>
      <c r="C24" s="893"/>
      <c r="D24" s="486"/>
      <c r="E24" s="486"/>
      <c r="F24" s="80"/>
      <c r="G24" s="81"/>
      <c r="H24" s="82"/>
      <c r="I24" s="83"/>
      <c r="J24" s="84"/>
      <c r="K24" s="82"/>
      <c r="L24" s="82"/>
      <c r="M24" s="82"/>
      <c r="N24" s="82"/>
      <c r="O24" s="82"/>
      <c r="P24" s="82"/>
      <c r="Q24" s="82"/>
      <c r="R24" s="490"/>
      <c r="S24" s="491"/>
      <c r="T24" s="492"/>
      <c r="U24" s="491"/>
      <c r="V24" s="493">
        <f>SUM(V25:V26)</f>
        <v>0</v>
      </c>
      <c r="W24" s="264"/>
      <c r="X24" s="254"/>
      <c r="Y24" s="254"/>
      <c r="Z24" s="254"/>
      <c r="AA24" s="254"/>
      <c r="AB24" s="254"/>
      <c r="AC24" s="254"/>
      <c r="AD24" s="263"/>
      <c r="AE24" s="892" t="s">
        <v>249</v>
      </c>
      <c r="AF24" s="893"/>
      <c r="AG24" s="677"/>
      <c r="AH24" s="677"/>
      <c r="AI24" s="80"/>
      <c r="AJ24" s="81"/>
      <c r="AK24" s="82"/>
      <c r="AL24" s="83"/>
      <c r="AM24" s="84"/>
      <c r="AN24" s="82"/>
      <c r="AO24" s="82"/>
      <c r="AP24" s="82"/>
      <c r="AQ24" s="82"/>
      <c r="AR24" s="82"/>
      <c r="AS24" s="82"/>
      <c r="AT24" s="82"/>
      <c r="AU24" s="490"/>
      <c r="AV24" s="491"/>
      <c r="AW24" s="492"/>
      <c r="AX24" s="491"/>
      <c r="AY24" s="493">
        <f>SUM(AY25:AY26)</f>
        <v>0</v>
      </c>
      <c r="AZ24" s="264"/>
      <c r="BA24" s="254"/>
      <c r="BB24" s="254"/>
      <c r="BC24" s="254"/>
      <c r="BD24" s="254"/>
      <c r="BE24" s="254"/>
      <c r="BF24" s="254"/>
      <c r="BG24" s="254"/>
      <c r="BH24" s="254"/>
      <c r="BI24" s="254"/>
      <c r="BJ24" s="254"/>
      <c r="BK24" s="254"/>
      <c r="BL24" s="254"/>
      <c r="BM24" s="254"/>
      <c r="BN24" s="254"/>
      <c r="BO24" s="254"/>
      <c r="BP24" s="254"/>
      <c r="BQ24" s="254"/>
      <c r="BR24" s="254"/>
      <c r="BS24" s="254"/>
      <c r="BT24" s="254"/>
      <c r="BU24" s="262"/>
      <c r="BV24" s="254"/>
      <c r="BX24" s="70"/>
    </row>
    <row r="25" spans="1:76" ht="18.75" customHeight="1">
      <c r="A25" s="263"/>
      <c r="B25" s="420"/>
      <c r="C25" s="421" t="str">
        <f>'【維持費シュミ　様式3-8】修繕工事項目等の設定内容'!A41</f>
        <v>①任意項目</v>
      </c>
      <c r="D25" s="422" t="str">
        <f>'【維持費シュミ　様式3-8】修繕工事項目等の設定内容'!D41</f>
        <v>任意</v>
      </c>
      <c r="E25" s="456" t="str">
        <f>'【維持費シュミ　様式3-8】修繕工事項目等の設定内容'!E41</f>
        <v>有・無</v>
      </c>
      <c r="F25" s="423" t="str">
        <f>'【維持費シュミ　様式3-8】修繕工事項目等の設定内容'!F41</f>
        <v>任意</v>
      </c>
      <c r="G25" s="430"/>
      <c r="H25" s="431"/>
      <c r="I25" s="432"/>
      <c r="J25" s="433"/>
      <c r="K25" s="431"/>
      <c r="L25" s="431"/>
      <c r="M25" s="431"/>
      <c r="N25" s="431"/>
      <c r="O25" s="431"/>
      <c r="P25" s="431"/>
      <c r="Q25" s="431"/>
      <c r="R25" s="466" t="str">
        <f>'【維持費シュミ　様式3-8】修繕工事項目等の設定内容'!H41</f>
        <v>任意</v>
      </c>
      <c r="S25" s="546"/>
      <c r="T25" s="547"/>
      <c r="U25" s="546"/>
      <c r="V25" s="424">
        <f>+T25*U25</f>
        <v>0</v>
      </c>
      <c r="W25" s="517">
        <f>+'【維持費シュミ　様式3-10】長期修繕計画表'!E24</f>
        <v>1</v>
      </c>
      <c r="X25" s="254"/>
      <c r="Y25" s="254"/>
      <c r="Z25" s="254"/>
      <c r="AA25" s="254"/>
      <c r="AB25" s="254"/>
      <c r="AC25" s="254"/>
      <c r="AD25" s="263"/>
      <c r="AE25" s="420"/>
      <c r="AF25" s="421">
        <f>'【維持費シュミ　様式3-8】修繕工事項目等の設定内容'!AD41</f>
        <v>0</v>
      </c>
      <c r="AG25" s="422">
        <f>'【維持費シュミ　様式3-8】修繕工事項目等の設定内容'!AG41</f>
        <v>0</v>
      </c>
      <c r="AH25" s="456">
        <f>'【維持費シュミ　様式3-8】修繕工事項目等の設定内容'!AH41</f>
        <v>0</v>
      </c>
      <c r="AI25" s="423">
        <f>'【維持費シュミ　様式3-8】修繕工事項目等の設定内容'!AI41</f>
        <v>0</v>
      </c>
      <c r="AJ25" s="430"/>
      <c r="AK25" s="431"/>
      <c r="AL25" s="432"/>
      <c r="AM25" s="433"/>
      <c r="AN25" s="431"/>
      <c r="AO25" s="431"/>
      <c r="AP25" s="431"/>
      <c r="AQ25" s="431"/>
      <c r="AR25" s="431"/>
      <c r="AS25" s="431"/>
      <c r="AT25" s="431"/>
      <c r="AU25" s="466">
        <f>'【維持費シュミ　様式3-8】修繕工事項目等の設定内容'!AK41</f>
        <v>0</v>
      </c>
      <c r="AV25" s="546"/>
      <c r="AW25" s="547"/>
      <c r="AX25" s="546"/>
      <c r="AY25" s="424">
        <f>+AW25*AX25</f>
        <v>0</v>
      </c>
      <c r="AZ25" s="517">
        <f>+'【維持費シュミ　様式3-10】長期修繕計画表'!AH24</f>
        <v>0</v>
      </c>
      <c r="BA25" s="254"/>
      <c r="BB25" s="254"/>
      <c r="BC25" s="254"/>
      <c r="BD25" s="254"/>
      <c r="BE25" s="254"/>
      <c r="BF25" s="254"/>
      <c r="BG25" s="254"/>
      <c r="BH25" s="254"/>
      <c r="BI25" s="254"/>
      <c r="BJ25" s="254"/>
      <c r="BK25" s="254"/>
      <c r="BL25" s="254"/>
      <c r="BM25" s="254"/>
      <c r="BN25" s="254"/>
      <c r="BO25" s="254"/>
      <c r="BP25" s="254"/>
      <c r="BQ25" s="254"/>
      <c r="BR25" s="254"/>
      <c r="BS25" s="254"/>
      <c r="BT25" s="254"/>
      <c r="BU25" s="262"/>
      <c r="BV25" s="254"/>
      <c r="BX25" s="70"/>
    </row>
    <row r="26" spans="1:76" ht="18.75" customHeight="1">
      <c r="A26" s="263"/>
      <c r="B26" s="425"/>
      <c r="C26" s="421" t="str">
        <f>'【維持費シュミ　様式3-8】修繕工事項目等の設定内容'!A43</f>
        <v>②任意項目</v>
      </c>
      <c r="D26" s="426" t="str">
        <f>'【維持費シュミ　様式3-8】修繕工事項目等の設定内容'!D43</f>
        <v>任意</v>
      </c>
      <c r="E26" s="444" t="str">
        <f>'【維持費シュミ　様式3-8】修繕工事項目等の設定内容'!E43</f>
        <v>有・無</v>
      </c>
      <c r="F26" s="427" t="str">
        <f>'【維持費シュミ　様式3-8】修繕工事項目等の設定内容'!F43</f>
        <v>任意</v>
      </c>
      <c r="G26" s="434"/>
      <c r="H26" s="435"/>
      <c r="I26" s="436"/>
      <c r="J26" s="437"/>
      <c r="K26" s="435"/>
      <c r="L26" s="435"/>
      <c r="M26" s="435"/>
      <c r="N26" s="435"/>
      <c r="O26" s="435"/>
      <c r="P26" s="435"/>
      <c r="Q26" s="435"/>
      <c r="R26" s="467" t="str">
        <f>'【維持費シュミ　様式3-8】修繕工事項目等の設定内容'!H43</f>
        <v>任意</v>
      </c>
      <c r="S26" s="548"/>
      <c r="T26" s="549"/>
      <c r="U26" s="548"/>
      <c r="V26" s="428">
        <f>+T26*U26</f>
        <v>0</v>
      </c>
      <c r="W26" s="518">
        <f>+'【維持費シュミ　様式3-10】長期修繕計画表'!E25</f>
        <v>1</v>
      </c>
      <c r="X26" s="254"/>
      <c r="Y26" s="254"/>
      <c r="Z26" s="254"/>
      <c r="AA26" s="254"/>
      <c r="AB26" s="254"/>
      <c r="AC26" s="254"/>
      <c r="AD26" s="263"/>
      <c r="AE26" s="425"/>
      <c r="AF26" s="421">
        <f>'【維持費シュミ　様式3-8】修繕工事項目等の設定内容'!AD43</f>
        <v>0</v>
      </c>
      <c r="AG26" s="426">
        <f>'【維持費シュミ　様式3-8】修繕工事項目等の設定内容'!AG43</f>
        <v>0</v>
      </c>
      <c r="AH26" s="444">
        <f>'【維持費シュミ　様式3-8】修繕工事項目等の設定内容'!AH43</f>
        <v>0</v>
      </c>
      <c r="AI26" s="427">
        <f>'【維持費シュミ　様式3-8】修繕工事項目等の設定内容'!AI43</f>
        <v>0</v>
      </c>
      <c r="AJ26" s="434"/>
      <c r="AK26" s="435"/>
      <c r="AL26" s="436"/>
      <c r="AM26" s="437"/>
      <c r="AN26" s="435"/>
      <c r="AO26" s="435"/>
      <c r="AP26" s="435"/>
      <c r="AQ26" s="435"/>
      <c r="AR26" s="435"/>
      <c r="AS26" s="435"/>
      <c r="AT26" s="435"/>
      <c r="AU26" s="467">
        <f>'【維持費シュミ　様式3-8】修繕工事項目等の設定内容'!AK43</f>
        <v>0</v>
      </c>
      <c r="AV26" s="548"/>
      <c r="AW26" s="549"/>
      <c r="AX26" s="548"/>
      <c r="AY26" s="428">
        <f>+AW26*AX26</f>
        <v>0</v>
      </c>
      <c r="AZ26" s="518">
        <f>+'【維持費シュミ　様式3-10】長期修繕計画表'!AH25</f>
        <v>0</v>
      </c>
      <c r="BA26" s="254"/>
      <c r="BB26" s="254"/>
      <c r="BC26" s="254"/>
      <c r="BD26" s="254"/>
      <c r="BE26" s="254"/>
      <c r="BF26" s="254"/>
      <c r="BG26" s="254"/>
      <c r="BH26" s="254"/>
      <c r="BI26" s="254"/>
      <c r="BJ26" s="254"/>
      <c r="BK26" s="254"/>
      <c r="BL26" s="254"/>
      <c r="BM26" s="254"/>
      <c r="BN26" s="254"/>
      <c r="BO26" s="254"/>
      <c r="BP26" s="254"/>
      <c r="BQ26" s="254"/>
      <c r="BR26" s="254"/>
      <c r="BS26" s="254"/>
      <c r="BT26" s="254"/>
      <c r="BU26" s="262"/>
      <c r="BV26" s="254"/>
      <c r="BX26" s="70"/>
    </row>
    <row r="27" spans="1:76" ht="18.75" customHeight="1">
      <c r="A27" s="300" t="s">
        <v>7</v>
      </c>
      <c r="B27" s="487" t="s">
        <v>241</v>
      </c>
      <c r="C27" s="488"/>
      <c r="D27" s="99"/>
      <c r="E27" s="99"/>
      <c r="F27" s="99"/>
      <c r="G27" s="99"/>
      <c r="H27" s="100"/>
      <c r="I27" s="101"/>
      <c r="J27" s="102"/>
      <c r="K27" s="100"/>
      <c r="L27" s="100"/>
      <c r="M27" s="100"/>
      <c r="N27" s="100"/>
      <c r="O27" s="100"/>
      <c r="P27" s="100"/>
      <c r="Q27" s="100"/>
      <c r="R27" s="497"/>
      <c r="S27" s="498"/>
      <c r="T27" s="499"/>
      <c r="U27" s="498"/>
      <c r="V27" s="493">
        <f>SUM(V28:V29)</f>
        <v>0</v>
      </c>
      <c r="W27" s="270"/>
      <c r="X27" s="226"/>
      <c r="Y27" s="226"/>
      <c r="Z27" s="226"/>
      <c r="AA27" s="226"/>
      <c r="AB27" s="226"/>
      <c r="AC27" s="226"/>
      <c r="AD27" s="300" t="s">
        <v>7</v>
      </c>
      <c r="AE27" s="678" t="s">
        <v>241</v>
      </c>
      <c r="AF27" s="679"/>
      <c r="AG27" s="99"/>
      <c r="AH27" s="99"/>
      <c r="AI27" s="99"/>
      <c r="AJ27" s="99"/>
      <c r="AK27" s="100"/>
      <c r="AL27" s="101"/>
      <c r="AM27" s="102"/>
      <c r="AN27" s="100"/>
      <c r="AO27" s="100"/>
      <c r="AP27" s="100"/>
      <c r="AQ27" s="100"/>
      <c r="AR27" s="100"/>
      <c r="AS27" s="100"/>
      <c r="AT27" s="100"/>
      <c r="AU27" s="497"/>
      <c r="AV27" s="498"/>
      <c r="AW27" s="499"/>
      <c r="AX27" s="498"/>
      <c r="AY27" s="493">
        <f>SUM(AY28:AY29)</f>
        <v>0</v>
      </c>
      <c r="AZ27" s="270"/>
      <c r="BA27" s="226"/>
      <c r="BB27" s="226"/>
      <c r="BC27" s="226"/>
      <c r="BD27" s="226"/>
      <c r="BE27" s="226"/>
      <c r="BF27" s="226"/>
      <c r="BG27" s="226"/>
      <c r="BH27" s="226"/>
      <c r="BI27" s="226"/>
      <c r="BJ27" s="226"/>
      <c r="BK27" s="226"/>
      <c r="BL27" s="226"/>
      <c r="BM27" s="226"/>
      <c r="BN27" s="226"/>
      <c r="BO27" s="226"/>
      <c r="BP27" s="226"/>
      <c r="BQ27" s="226"/>
      <c r="BR27" s="226"/>
      <c r="BS27" s="226"/>
      <c r="BT27" s="226"/>
      <c r="BU27" s="262"/>
      <c r="BV27" s="254"/>
      <c r="BX27" s="70"/>
    </row>
    <row r="28" spans="1:76" ht="18.75" customHeight="1">
      <c r="A28" s="271" t="s">
        <v>65</v>
      </c>
      <c r="B28" s="301" t="s">
        <v>0</v>
      </c>
      <c r="C28" s="140" t="s">
        <v>41</v>
      </c>
      <c r="D28" s="443" t="s">
        <v>17</v>
      </c>
      <c r="E28" s="442" t="str">
        <f>'【維持費シュミ　様式3-8】修繕工事項目等の設定内容'!E47</f>
        <v>有・無</v>
      </c>
      <c r="F28" s="113" t="s">
        <v>64</v>
      </c>
      <c r="G28" s="286"/>
      <c r="H28" s="287"/>
      <c r="I28" s="288"/>
      <c r="J28" s="289"/>
      <c r="K28" s="290"/>
      <c r="L28" s="290"/>
      <c r="M28" s="290"/>
      <c r="N28" s="290"/>
      <c r="O28" s="290"/>
      <c r="P28" s="290"/>
      <c r="Q28" s="290"/>
      <c r="R28" s="467" t="str">
        <f>'【維持費シュミ　様式3-8】修繕工事項目等の設定内容'!H47</f>
        <v>例）屋内外共用給水管すべて更新</v>
      </c>
      <c r="S28" s="532"/>
      <c r="T28" s="533"/>
      <c r="U28" s="532"/>
      <c r="V28" s="428">
        <f t="shared" ref="V28:V29" si="4">+T28*U28</f>
        <v>0</v>
      </c>
      <c r="W28" s="510">
        <f>+'【維持費シュミ　様式3-10】長期修繕計画表'!E27</f>
        <v>1</v>
      </c>
      <c r="X28" s="226"/>
      <c r="Y28" s="226"/>
      <c r="Z28" s="226"/>
      <c r="AA28" s="226"/>
      <c r="AB28" s="226"/>
      <c r="AC28" s="226"/>
      <c r="AD28" s="271" t="s">
        <v>65</v>
      </c>
      <c r="AE28" s="301" t="s">
        <v>0</v>
      </c>
      <c r="AF28" s="140" t="s">
        <v>41</v>
      </c>
      <c r="AG28" s="443" t="s">
        <v>17</v>
      </c>
      <c r="AH28" s="442">
        <f>'【維持費シュミ　様式3-8】修繕工事項目等の設定内容'!AH47</f>
        <v>0</v>
      </c>
      <c r="AI28" s="113" t="s">
        <v>64</v>
      </c>
      <c r="AJ28" s="286"/>
      <c r="AK28" s="287"/>
      <c r="AL28" s="288"/>
      <c r="AM28" s="289"/>
      <c r="AN28" s="290"/>
      <c r="AO28" s="290"/>
      <c r="AP28" s="290"/>
      <c r="AQ28" s="290"/>
      <c r="AR28" s="290"/>
      <c r="AS28" s="290"/>
      <c r="AT28" s="290"/>
      <c r="AU28" s="467">
        <f>'【維持費シュミ　様式3-8】修繕工事項目等の設定内容'!AK47</f>
        <v>0</v>
      </c>
      <c r="AV28" s="532"/>
      <c r="AW28" s="533"/>
      <c r="AX28" s="532"/>
      <c r="AY28" s="428">
        <f t="shared" ref="AY28:AY29" si="5">+AW28*AX28</f>
        <v>0</v>
      </c>
      <c r="AZ28" s="510">
        <f>+'【維持費シュミ　様式3-10】長期修繕計画表'!AH27</f>
        <v>0</v>
      </c>
      <c r="BA28" s="226"/>
      <c r="BB28" s="226"/>
      <c r="BC28" s="226"/>
      <c r="BD28" s="226"/>
      <c r="BE28" s="226"/>
      <c r="BF28" s="226"/>
      <c r="BG28" s="226"/>
      <c r="BH28" s="226"/>
      <c r="BI28" s="226"/>
      <c r="BJ28" s="226"/>
      <c r="BK28" s="226"/>
      <c r="BL28" s="226"/>
      <c r="BM28" s="226"/>
      <c r="BN28" s="226"/>
      <c r="BO28" s="226"/>
      <c r="BP28" s="226"/>
      <c r="BQ28" s="226"/>
      <c r="BR28" s="226"/>
      <c r="BS28" s="226"/>
      <c r="BT28" s="226"/>
      <c r="BU28" s="262"/>
      <c r="BV28" s="254"/>
      <c r="BX28" s="70"/>
    </row>
    <row r="29" spans="1:76" ht="18.75" customHeight="1">
      <c r="A29" s="271"/>
      <c r="B29" s="302"/>
      <c r="C29" s="140" t="s">
        <v>102</v>
      </c>
      <c r="D29" s="303" t="s">
        <v>111</v>
      </c>
      <c r="E29" s="442" t="str">
        <f>'【維持費シュミ　様式3-8】修繕工事項目等の設定内容'!E49</f>
        <v>有・無</v>
      </c>
      <c r="F29" s="304" t="s">
        <v>112</v>
      </c>
      <c r="G29" s="273"/>
      <c r="H29" s="274"/>
      <c r="I29" s="275"/>
      <c r="J29" s="276"/>
      <c r="K29" s="277">
        <v>25</v>
      </c>
      <c r="L29" s="277"/>
      <c r="M29" s="277"/>
      <c r="N29" s="277"/>
      <c r="O29" s="277"/>
      <c r="P29" s="277"/>
      <c r="Q29" s="277"/>
      <c r="R29" s="466" t="str">
        <f>'【維持費シュミ　様式3-8】修繕工事項目等の設定内容'!H49</f>
        <v>例）計量法に基づく交換</v>
      </c>
      <c r="S29" s="526"/>
      <c r="T29" s="527"/>
      <c r="U29" s="526"/>
      <c r="V29" s="424">
        <f t="shared" si="4"/>
        <v>0</v>
      </c>
      <c r="W29" s="510">
        <f>+'【維持費シュミ　様式3-10】長期修繕計画表'!E28</f>
        <v>1</v>
      </c>
      <c r="X29" s="226"/>
      <c r="Y29" s="226"/>
      <c r="Z29" s="226"/>
      <c r="AA29" s="226"/>
      <c r="AB29" s="226"/>
      <c r="AC29" s="226"/>
      <c r="AD29" s="271"/>
      <c r="AE29" s="302"/>
      <c r="AF29" s="140" t="s">
        <v>95</v>
      </c>
      <c r="AG29" s="303" t="s">
        <v>111</v>
      </c>
      <c r="AH29" s="442">
        <f>'【維持費シュミ　様式3-8】修繕工事項目等の設定内容'!AH49</f>
        <v>0</v>
      </c>
      <c r="AI29" s="304" t="s">
        <v>112</v>
      </c>
      <c r="AJ29" s="273"/>
      <c r="AK29" s="274"/>
      <c r="AL29" s="275"/>
      <c r="AM29" s="276"/>
      <c r="AN29" s="277">
        <v>25</v>
      </c>
      <c r="AO29" s="277"/>
      <c r="AP29" s="277"/>
      <c r="AQ29" s="277"/>
      <c r="AR29" s="277"/>
      <c r="AS29" s="277"/>
      <c r="AT29" s="277"/>
      <c r="AU29" s="466">
        <f>'【維持費シュミ　様式3-8】修繕工事項目等の設定内容'!AK49</f>
        <v>0</v>
      </c>
      <c r="AV29" s="526"/>
      <c r="AW29" s="527"/>
      <c r="AX29" s="526"/>
      <c r="AY29" s="424">
        <f t="shared" si="5"/>
        <v>0</v>
      </c>
      <c r="AZ29" s="510">
        <f>+'【維持費シュミ　様式3-10】長期修繕計画表'!AH28</f>
        <v>0</v>
      </c>
      <c r="BA29" s="226"/>
      <c r="BB29" s="226"/>
      <c r="BC29" s="226"/>
      <c r="BD29" s="226"/>
      <c r="BE29" s="226"/>
      <c r="BF29" s="226"/>
      <c r="BG29" s="226"/>
      <c r="BH29" s="226"/>
      <c r="BI29" s="226"/>
      <c r="BJ29" s="226"/>
      <c r="BK29" s="226"/>
      <c r="BL29" s="226"/>
      <c r="BM29" s="226"/>
      <c r="BN29" s="226"/>
      <c r="BO29" s="226"/>
      <c r="BP29" s="226"/>
      <c r="BQ29" s="226"/>
      <c r="BR29" s="226"/>
      <c r="BS29" s="226"/>
      <c r="BT29" s="226"/>
      <c r="BU29" s="262"/>
      <c r="BV29" s="254"/>
      <c r="BX29" s="70"/>
    </row>
    <row r="30" spans="1:76" ht="18.75" customHeight="1">
      <c r="A30" s="305"/>
      <c r="B30" s="487" t="s">
        <v>242</v>
      </c>
      <c r="C30" s="488"/>
      <c r="D30" s="99"/>
      <c r="E30" s="99"/>
      <c r="F30" s="99"/>
      <c r="G30" s="99"/>
      <c r="H30" s="100"/>
      <c r="I30" s="101"/>
      <c r="J30" s="102"/>
      <c r="K30" s="100"/>
      <c r="L30" s="100"/>
      <c r="M30" s="100"/>
      <c r="N30" s="100"/>
      <c r="O30" s="100"/>
      <c r="P30" s="100"/>
      <c r="Q30" s="100"/>
      <c r="R30" s="497"/>
      <c r="S30" s="498"/>
      <c r="T30" s="499"/>
      <c r="U30" s="498"/>
      <c r="V30" s="493">
        <f>SUM(V31:V31)</f>
        <v>0</v>
      </c>
      <c r="W30" s="270"/>
      <c r="X30" s="226"/>
      <c r="Y30" s="226"/>
      <c r="Z30" s="226"/>
      <c r="AA30" s="226"/>
      <c r="AB30" s="226"/>
      <c r="AC30" s="226"/>
      <c r="AD30" s="305"/>
      <c r="AE30" s="678" t="s">
        <v>242</v>
      </c>
      <c r="AF30" s="679"/>
      <c r="AG30" s="99"/>
      <c r="AH30" s="99"/>
      <c r="AI30" s="99"/>
      <c r="AJ30" s="99"/>
      <c r="AK30" s="100"/>
      <c r="AL30" s="101"/>
      <c r="AM30" s="102"/>
      <c r="AN30" s="100"/>
      <c r="AO30" s="100"/>
      <c r="AP30" s="100"/>
      <c r="AQ30" s="100"/>
      <c r="AR30" s="100"/>
      <c r="AS30" s="100"/>
      <c r="AT30" s="100"/>
      <c r="AU30" s="497"/>
      <c r="AV30" s="498"/>
      <c r="AW30" s="499"/>
      <c r="AX30" s="498"/>
      <c r="AY30" s="493">
        <f>SUM(AY31:AY31)</f>
        <v>0</v>
      </c>
      <c r="AZ30" s="270"/>
      <c r="BA30" s="226"/>
      <c r="BB30" s="226"/>
      <c r="BC30" s="226"/>
      <c r="BD30" s="226"/>
      <c r="BE30" s="226"/>
      <c r="BF30" s="226"/>
      <c r="BG30" s="226"/>
      <c r="BH30" s="226"/>
      <c r="BI30" s="226"/>
      <c r="BJ30" s="226"/>
      <c r="BK30" s="226"/>
      <c r="BL30" s="226"/>
      <c r="BM30" s="226"/>
      <c r="BN30" s="226"/>
      <c r="BO30" s="226"/>
      <c r="BP30" s="226"/>
      <c r="BQ30" s="226"/>
      <c r="BR30" s="226"/>
      <c r="BS30" s="226"/>
      <c r="BT30" s="226"/>
      <c r="BU30" s="262"/>
      <c r="BV30" s="254"/>
      <c r="BX30" s="70"/>
    </row>
    <row r="31" spans="1:76" ht="18.75" customHeight="1">
      <c r="A31" s="271"/>
      <c r="B31" s="119"/>
      <c r="C31" s="140" t="s">
        <v>42</v>
      </c>
      <c r="D31" s="444" t="s">
        <v>77</v>
      </c>
      <c r="E31" s="442" t="str">
        <f>'【維持費シュミ　様式3-8】修繕工事項目等の設定内容'!E52</f>
        <v>有・無</v>
      </c>
      <c r="F31" s="459" t="s">
        <v>64</v>
      </c>
      <c r="G31" s="286"/>
      <c r="H31" s="287"/>
      <c r="I31" s="288"/>
      <c r="J31" s="289"/>
      <c r="K31" s="290"/>
      <c r="L31" s="290"/>
      <c r="M31" s="290"/>
      <c r="N31" s="290"/>
      <c r="O31" s="290"/>
      <c r="P31" s="290"/>
      <c r="Q31" s="290"/>
      <c r="R31" s="467" t="str">
        <f>'【維持費シュミ　様式3-8】修繕工事項目等の設定内容'!H52</f>
        <v>例）排水管更新</v>
      </c>
      <c r="S31" s="532"/>
      <c r="T31" s="533"/>
      <c r="U31" s="532"/>
      <c r="V31" s="511">
        <f>+T31*U31</f>
        <v>0</v>
      </c>
      <c r="W31" s="510">
        <f>+'【維持費シュミ　様式3-10】長期修繕計画表'!E30</f>
        <v>1</v>
      </c>
      <c r="X31" s="226"/>
      <c r="Y31" s="226"/>
      <c r="Z31" s="226"/>
      <c r="AA31" s="226"/>
      <c r="AB31" s="226"/>
      <c r="AC31" s="226"/>
      <c r="AD31" s="271"/>
      <c r="AE31" s="119"/>
      <c r="AF31" s="140" t="s">
        <v>42</v>
      </c>
      <c r="AG31" s="444" t="s">
        <v>77</v>
      </c>
      <c r="AH31" s="442">
        <f>'【維持費シュミ　様式3-8】修繕工事項目等の設定内容'!AH52</f>
        <v>0</v>
      </c>
      <c r="AI31" s="459" t="s">
        <v>64</v>
      </c>
      <c r="AJ31" s="286"/>
      <c r="AK31" s="287"/>
      <c r="AL31" s="288"/>
      <c r="AM31" s="289"/>
      <c r="AN31" s="290"/>
      <c r="AO31" s="290"/>
      <c r="AP31" s="290"/>
      <c r="AQ31" s="290"/>
      <c r="AR31" s="290"/>
      <c r="AS31" s="290"/>
      <c r="AT31" s="290"/>
      <c r="AU31" s="467">
        <f>'【維持費シュミ　様式3-8】修繕工事項目等の設定内容'!AK52</f>
        <v>0</v>
      </c>
      <c r="AV31" s="532"/>
      <c r="AW31" s="533"/>
      <c r="AX31" s="532"/>
      <c r="AY31" s="511">
        <f>+AW31*AX31</f>
        <v>0</v>
      </c>
      <c r="AZ31" s="510">
        <f>+'【維持費シュミ　様式3-10】長期修繕計画表'!AH30</f>
        <v>0</v>
      </c>
      <c r="BA31" s="226"/>
      <c r="BB31" s="226"/>
      <c r="BC31" s="226"/>
      <c r="BD31" s="226"/>
      <c r="BE31" s="226"/>
      <c r="BF31" s="226"/>
      <c r="BG31" s="226"/>
      <c r="BH31" s="226"/>
      <c r="BI31" s="226"/>
      <c r="BJ31" s="226"/>
      <c r="BK31" s="226"/>
      <c r="BL31" s="226"/>
      <c r="BM31" s="226"/>
      <c r="BN31" s="226"/>
      <c r="BO31" s="226"/>
      <c r="BP31" s="226"/>
      <c r="BQ31" s="226"/>
      <c r="BR31" s="226"/>
      <c r="BS31" s="226"/>
      <c r="BT31" s="226"/>
      <c r="BU31" s="262"/>
      <c r="BV31" s="254"/>
      <c r="BX31" s="70"/>
    </row>
    <row r="32" spans="1:76" ht="18.75" customHeight="1">
      <c r="A32" s="305"/>
      <c r="B32" s="487" t="s">
        <v>243</v>
      </c>
      <c r="C32" s="488"/>
      <c r="D32" s="99"/>
      <c r="E32" s="99"/>
      <c r="F32" s="99"/>
      <c r="G32" s="99"/>
      <c r="H32" s="100"/>
      <c r="I32" s="101"/>
      <c r="J32" s="102"/>
      <c r="K32" s="100"/>
      <c r="L32" s="100"/>
      <c r="M32" s="100"/>
      <c r="N32" s="100"/>
      <c r="O32" s="100"/>
      <c r="P32" s="100"/>
      <c r="Q32" s="100"/>
      <c r="R32" s="497"/>
      <c r="S32" s="498"/>
      <c r="T32" s="499"/>
      <c r="U32" s="498"/>
      <c r="V32" s="493">
        <f>SUM(V33)</f>
        <v>0</v>
      </c>
      <c r="W32" s="270"/>
      <c r="X32" s="226"/>
      <c r="Y32" s="226"/>
      <c r="Z32" s="226"/>
      <c r="AA32" s="226"/>
      <c r="AB32" s="226"/>
      <c r="AC32" s="226"/>
      <c r="AD32" s="305"/>
      <c r="AE32" s="678" t="s">
        <v>243</v>
      </c>
      <c r="AF32" s="679"/>
      <c r="AG32" s="99"/>
      <c r="AH32" s="99"/>
      <c r="AI32" s="99"/>
      <c r="AJ32" s="99"/>
      <c r="AK32" s="100"/>
      <c r="AL32" s="101"/>
      <c r="AM32" s="102"/>
      <c r="AN32" s="100"/>
      <c r="AO32" s="100"/>
      <c r="AP32" s="100"/>
      <c r="AQ32" s="100"/>
      <c r="AR32" s="100"/>
      <c r="AS32" s="100"/>
      <c r="AT32" s="100"/>
      <c r="AU32" s="497"/>
      <c r="AV32" s="498"/>
      <c r="AW32" s="499"/>
      <c r="AX32" s="498"/>
      <c r="AY32" s="493">
        <f>SUM(AY33)</f>
        <v>0</v>
      </c>
      <c r="AZ32" s="270"/>
      <c r="BA32" s="226"/>
      <c r="BB32" s="226"/>
      <c r="BC32" s="226"/>
      <c r="BD32" s="226"/>
      <c r="BE32" s="226"/>
      <c r="BF32" s="226"/>
      <c r="BG32" s="226"/>
      <c r="BH32" s="226"/>
      <c r="BI32" s="226"/>
      <c r="BJ32" s="226"/>
      <c r="BK32" s="226"/>
      <c r="BL32" s="226"/>
      <c r="BM32" s="226"/>
      <c r="BN32" s="226"/>
      <c r="BO32" s="226"/>
      <c r="BP32" s="226"/>
      <c r="BQ32" s="226"/>
      <c r="BR32" s="226"/>
      <c r="BS32" s="226"/>
      <c r="BT32" s="226"/>
      <c r="BU32" s="262"/>
      <c r="BV32" s="254"/>
      <c r="BX32" s="70"/>
    </row>
    <row r="33" spans="1:76" ht="18.75" customHeight="1">
      <c r="A33" s="271"/>
      <c r="B33" s="156" t="s">
        <v>44</v>
      </c>
      <c r="C33" s="184" t="s">
        <v>45</v>
      </c>
      <c r="D33" s="291" t="s">
        <v>79</v>
      </c>
      <c r="E33" s="442" t="str">
        <f>'【維持費シュミ　様式3-8】修繕工事項目等の設定内容'!E55</f>
        <v>有・無</v>
      </c>
      <c r="F33" s="306" t="s">
        <v>33</v>
      </c>
      <c r="G33" s="489"/>
      <c r="H33" s="187"/>
      <c r="I33" s="188"/>
      <c r="J33" s="189"/>
      <c r="K33" s="307">
        <v>30</v>
      </c>
      <c r="L33" s="307"/>
      <c r="M33" s="307"/>
      <c r="N33" s="307"/>
      <c r="O33" s="307"/>
      <c r="P33" s="307"/>
      <c r="Q33" s="307"/>
      <c r="R33" s="494" t="str">
        <f>'【維持費シュミ　様式3-8】修繕工事項目等の設定内容'!H55</f>
        <v>例）ガス管更新</v>
      </c>
      <c r="S33" s="536"/>
      <c r="T33" s="535"/>
      <c r="U33" s="536"/>
      <c r="V33" s="495">
        <f>+T33*U33</f>
        <v>0</v>
      </c>
      <c r="W33" s="496">
        <f>+'【維持費シュミ　様式3-10】長期修繕計画表'!E32</f>
        <v>1</v>
      </c>
      <c r="X33" s="226"/>
      <c r="Y33" s="226"/>
      <c r="Z33" s="226"/>
      <c r="AA33" s="226"/>
      <c r="AB33" s="226"/>
      <c r="AC33" s="226"/>
      <c r="AD33" s="271"/>
      <c r="AE33" s="156" t="s">
        <v>44</v>
      </c>
      <c r="AF33" s="184" t="s">
        <v>45</v>
      </c>
      <c r="AG33" s="291" t="s">
        <v>79</v>
      </c>
      <c r="AH33" s="442">
        <f>'【維持費シュミ　様式3-8】修繕工事項目等の設定内容'!AH55</f>
        <v>0</v>
      </c>
      <c r="AI33" s="306" t="s">
        <v>33</v>
      </c>
      <c r="AJ33" s="680"/>
      <c r="AK33" s="187"/>
      <c r="AL33" s="188"/>
      <c r="AM33" s="189"/>
      <c r="AN33" s="307">
        <v>30</v>
      </c>
      <c r="AO33" s="307"/>
      <c r="AP33" s="307"/>
      <c r="AQ33" s="307"/>
      <c r="AR33" s="307"/>
      <c r="AS33" s="307"/>
      <c r="AT33" s="307"/>
      <c r="AU33" s="494">
        <f>'【維持費シュミ　様式3-8】修繕工事項目等の設定内容'!AK55</f>
        <v>0</v>
      </c>
      <c r="AV33" s="536"/>
      <c r="AW33" s="535"/>
      <c r="AX33" s="536"/>
      <c r="AY33" s="495">
        <f>+AW33*AX33</f>
        <v>0</v>
      </c>
      <c r="AZ33" s="496">
        <f>+'【維持費シュミ　様式3-10】長期修繕計画表'!AH32</f>
        <v>0</v>
      </c>
      <c r="BA33" s="226"/>
      <c r="BB33" s="226"/>
      <c r="BC33" s="226"/>
      <c r="BD33" s="226"/>
      <c r="BE33" s="226"/>
      <c r="BF33" s="226"/>
      <c r="BG33" s="226"/>
      <c r="BH33" s="226"/>
      <c r="BI33" s="226"/>
      <c r="BJ33" s="226"/>
      <c r="BK33" s="226"/>
      <c r="BL33" s="226"/>
      <c r="BM33" s="226"/>
      <c r="BN33" s="226"/>
      <c r="BO33" s="226"/>
      <c r="BP33" s="226"/>
      <c r="BQ33" s="226"/>
      <c r="BR33" s="226"/>
      <c r="BS33" s="226"/>
      <c r="BT33" s="226"/>
      <c r="BU33" s="262"/>
      <c r="BV33" s="254"/>
      <c r="BX33" s="70"/>
    </row>
    <row r="34" spans="1:76" ht="18.75" customHeight="1">
      <c r="A34" s="305"/>
      <c r="B34" s="487" t="s">
        <v>250</v>
      </c>
      <c r="C34" s="488"/>
      <c r="D34" s="99"/>
      <c r="E34" s="99"/>
      <c r="F34" s="99"/>
      <c r="G34" s="99"/>
      <c r="H34" s="100"/>
      <c r="I34" s="101"/>
      <c r="J34" s="102"/>
      <c r="K34" s="100"/>
      <c r="L34" s="100"/>
      <c r="M34" s="100"/>
      <c r="N34" s="100"/>
      <c r="O34" s="100"/>
      <c r="P34" s="100"/>
      <c r="Q34" s="100"/>
      <c r="R34" s="497"/>
      <c r="S34" s="498"/>
      <c r="T34" s="499"/>
      <c r="U34" s="498"/>
      <c r="V34" s="493">
        <f>SUM(V35:V38)</f>
        <v>0</v>
      </c>
      <c r="W34" s="270"/>
      <c r="X34" s="226"/>
      <c r="Y34" s="226"/>
      <c r="Z34" s="226"/>
      <c r="AA34" s="226"/>
      <c r="AB34" s="226"/>
      <c r="AC34" s="226"/>
      <c r="AD34" s="305"/>
      <c r="AE34" s="678" t="s">
        <v>250</v>
      </c>
      <c r="AF34" s="679"/>
      <c r="AG34" s="99"/>
      <c r="AH34" s="99"/>
      <c r="AI34" s="99"/>
      <c r="AJ34" s="99"/>
      <c r="AK34" s="100"/>
      <c r="AL34" s="101"/>
      <c r="AM34" s="102"/>
      <c r="AN34" s="100"/>
      <c r="AO34" s="100"/>
      <c r="AP34" s="100"/>
      <c r="AQ34" s="100"/>
      <c r="AR34" s="100"/>
      <c r="AS34" s="100"/>
      <c r="AT34" s="100"/>
      <c r="AU34" s="497"/>
      <c r="AV34" s="498"/>
      <c r="AW34" s="499"/>
      <c r="AX34" s="498"/>
      <c r="AY34" s="493">
        <f>SUM(AY35:AY38)</f>
        <v>0</v>
      </c>
      <c r="AZ34" s="270"/>
      <c r="BA34" s="226"/>
      <c r="BB34" s="226"/>
      <c r="BC34" s="226"/>
      <c r="BD34" s="226"/>
      <c r="BE34" s="226"/>
      <c r="BF34" s="226"/>
      <c r="BG34" s="226"/>
      <c r="BH34" s="226"/>
      <c r="BI34" s="226"/>
      <c r="BJ34" s="226"/>
      <c r="BK34" s="226"/>
      <c r="BL34" s="226"/>
      <c r="BM34" s="226"/>
      <c r="BN34" s="226"/>
      <c r="BO34" s="226"/>
      <c r="BP34" s="226"/>
      <c r="BQ34" s="226"/>
      <c r="BR34" s="226"/>
      <c r="BS34" s="226"/>
      <c r="BT34" s="226"/>
      <c r="BU34" s="262"/>
      <c r="BV34" s="254"/>
      <c r="BX34" s="70"/>
    </row>
    <row r="35" spans="1:76" ht="18.75" customHeight="1">
      <c r="A35" s="305"/>
      <c r="B35" s="156"/>
      <c r="C35" s="184" t="s">
        <v>46</v>
      </c>
      <c r="D35" s="291" t="s">
        <v>113</v>
      </c>
      <c r="E35" s="442" t="str">
        <f>'【維持費シュミ　様式3-8】修繕工事項目等の設定内容'!E58</f>
        <v>有・無</v>
      </c>
      <c r="F35" s="292" t="s">
        <v>64</v>
      </c>
      <c r="G35" s="489"/>
      <c r="H35" s="187"/>
      <c r="I35" s="188"/>
      <c r="J35" s="189"/>
      <c r="K35" s="187"/>
      <c r="L35" s="187"/>
      <c r="M35" s="187"/>
      <c r="N35" s="187"/>
      <c r="O35" s="187"/>
      <c r="P35" s="187"/>
      <c r="Q35" s="187"/>
      <c r="R35" s="494" t="str">
        <f>'【維持費シュミ　様式3-8】修繕工事項目等の設定内容'!H58</f>
        <v>例）同等品交換</v>
      </c>
      <c r="S35" s="536"/>
      <c r="T35" s="535"/>
      <c r="U35" s="536"/>
      <c r="V35" s="495">
        <f>+T35*U35</f>
        <v>0</v>
      </c>
      <c r="W35" s="496">
        <f>+'【維持費シュミ　様式3-10】長期修繕計画表'!E34</f>
        <v>1</v>
      </c>
      <c r="X35" s="226"/>
      <c r="Y35" s="226"/>
      <c r="Z35" s="226"/>
      <c r="AA35" s="226"/>
      <c r="AB35" s="226"/>
      <c r="AC35" s="226"/>
      <c r="AD35" s="305"/>
      <c r="AE35" s="156"/>
      <c r="AF35" s="184" t="s">
        <v>46</v>
      </c>
      <c r="AG35" s="291" t="s">
        <v>113</v>
      </c>
      <c r="AH35" s="442">
        <f>'【維持費シュミ　様式3-8】修繕工事項目等の設定内容'!AH58</f>
        <v>0</v>
      </c>
      <c r="AI35" s="292" t="s">
        <v>64</v>
      </c>
      <c r="AJ35" s="680"/>
      <c r="AK35" s="187"/>
      <c r="AL35" s="188"/>
      <c r="AM35" s="189"/>
      <c r="AN35" s="187"/>
      <c r="AO35" s="187"/>
      <c r="AP35" s="187"/>
      <c r="AQ35" s="187"/>
      <c r="AR35" s="187"/>
      <c r="AS35" s="187"/>
      <c r="AT35" s="187"/>
      <c r="AU35" s="494">
        <f>'【維持費シュミ　様式3-8】修繕工事項目等の設定内容'!AK58</f>
        <v>0</v>
      </c>
      <c r="AV35" s="536"/>
      <c r="AW35" s="535"/>
      <c r="AX35" s="536"/>
      <c r="AY35" s="495">
        <f>+AW35*AX35</f>
        <v>0</v>
      </c>
      <c r="AZ35" s="496">
        <f>+'【維持費シュミ　様式3-10】長期修繕計画表'!AH34</f>
        <v>0</v>
      </c>
      <c r="BA35" s="226"/>
      <c r="BB35" s="226"/>
      <c r="BC35" s="226"/>
      <c r="BD35" s="226"/>
      <c r="BE35" s="226"/>
      <c r="BF35" s="226"/>
      <c r="BG35" s="226"/>
      <c r="BH35" s="226"/>
      <c r="BI35" s="226"/>
      <c r="BJ35" s="226"/>
      <c r="BK35" s="226"/>
      <c r="BL35" s="226"/>
      <c r="BM35" s="226"/>
      <c r="BN35" s="226"/>
      <c r="BO35" s="226"/>
      <c r="BP35" s="226"/>
      <c r="BQ35" s="226"/>
      <c r="BR35" s="226"/>
      <c r="BS35" s="226"/>
      <c r="BT35" s="226"/>
      <c r="BU35" s="262"/>
      <c r="BV35" s="254"/>
      <c r="BX35" s="70"/>
    </row>
    <row r="36" spans="1:76" ht="18.75" customHeight="1">
      <c r="A36" s="305"/>
      <c r="B36" s="156"/>
      <c r="C36" s="184" t="s">
        <v>47</v>
      </c>
      <c r="D36" s="291" t="s">
        <v>114</v>
      </c>
      <c r="E36" s="442" t="str">
        <f>'【維持費シュミ　様式3-8】修繕工事項目等の設定内容'!E60</f>
        <v>有・無</v>
      </c>
      <c r="F36" s="292" t="s">
        <v>64</v>
      </c>
      <c r="G36" s="489"/>
      <c r="H36" s="187"/>
      <c r="I36" s="188"/>
      <c r="J36" s="189"/>
      <c r="K36" s="187"/>
      <c r="L36" s="187"/>
      <c r="M36" s="187"/>
      <c r="N36" s="187"/>
      <c r="O36" s="187"/>
      <c r="P36" s="187"/>
      <c r="Q36" s="187"/>
      <c r="R36" s="494" t="str">
        <f>'【維持費シュミ　様式3-8】修繕工事項目等の設定内容'!H60</f>
        <v>例）同等品交換</v>
      </c>
      <c r="S36" s="536"/>
      <c r="T36" s="535"/>
      <c r="U36" s="536"/>
      <c r="V36" s="495">
        <f>+T36*U36</f>
        <v>0</v>
      </c>
      <c r="W36" s="496">
        <f>+'【維持費シュミ　様式3-10】長期修繕計画表'!E35</f>
        <v>1</v>
      </c>
      <c r="X36" s="226"/>
      <c r="Y36" s="226"/>
      <c r="Z36" s="226"/>
      <c r="AA36" s="226"/>
      <c r="AB36" s="226"/>
      <c r="AC36" s="226"/>
      <c r="AD36" s="305"/>
      <c r="AE36" s="156"/>
      <c r="AF36" s="184" t="s">
        <v>47</v>
      </c>
      <c r="AG36" s="291" t="s">
        <v>114</v>
      </c>
      <c r="AH36" s="442">
        <f>'【維持費シュミ　様式3-8】修繕工事項目等の設定内容'!AH60</f>
        <v>0</v>
      </c>
      <c r="AI36" s="292" t="s">
        <v>64</v>
      </c>
      <c r="AJ36" s="680"/>
      <c r="AK36" s="187"/>
      <c r="AL36" s="188"/>
      <c r="AM36" s="189"/>
      <c r="AN36" s="187"/>
      <c r="AO36" s="187"/>
      <c r="AP36" s="187"/>
      <c r="AQ36" s="187"/>
      <c r="AR36" s="187"/>
      <c r="AS36" s="187"/>
      <c r="AT36" s="187"/>
      <c r="AU36" s="494">
        <f>'【維持費シュミ　様式3-8】修繕工事項目等の設定内容'!AK60</f>
        <v>0</v>
      </c>
      <c r="AV36" s="536"/>
      <c r="AW36" s="535"/>
      <c r="AX36" s="536"/>
      <c r="AY36" s="495">
        <f>+AW36*AX36</f>
        <v>0</v>
      </c>
      <c r="AZ36" s="496">
        <f>+'【維持費シュミ　様式3-10】長期修繕計画表'!AH35</f>
        <v>0</v>
      </c>
      <c r="BA36" s="226"/>
      <c r="BB36" s="226"/>
      <c r="BC36" s="226"/>
      <c r="BD36" s="226"/>
      <c r="BE36" s="226"/>
      <c r="BF36" s="226"/>
      <c r="BG36" s="226"/>
      <c r="BH36" s="226"/>
      <c r="BI36" s="226"/>
      <c r="BJ36" s="226"/>
      <c r="BK36" s="226"/>
      <c r="BL36" s="226"/>
      <c r="BM36" s="226"/>
      <c r="BN36" s="226"/>
      <c r="BO36" s="226"/>
      <c r="BP36" s="226"/>
      <c r="BQ36" s="226"/>
      <c r="BR36" s="226"/>
      <c r="BS36" s="226"/>
      <c r="BT36" s="226"/>
      <c r="BU36" s="262"/>
      <c r="BV36" s="254"/>
      <c r="BX36" s="70"/>
    </row>
    <row r="37" spans="1:76" ht="18.75" customHeight="1">
      <c r="A37" s="271"/>
      <c r="B37" s="117" t="s">
        <v>0</v>
      </c>
      <c r="C37" s="308" t="s">
        <v>117</v>
      </c>
      <c r="D37" s="309" t="s">
        <v>115</v>
      </c>
      <c r="E37" s="445" t="str">
        <f>'【維持費シュミ　様式3-8】修繕工事項目等の設定内容'!E62</f>
        <v>有・無</v>
      </c>
      <c r="F37" s="292" t="s">
        <v>64</v>
      </c>
      <c r="G37" s="222"/>
      <c r="H37" s="268"/>
      <c r="I37" s="70"/>
      <c r="J37" s="254"/>
      <c r="K37" s="223">
        <v>15</v>
      </c>
      <c r="L37" s="223">
        <v>30</v>
      </c>
      <c r="M37" s="223"/>
      <c r="N37" s="223"/>
      <c r="O37" s="223"/>
      <c r="P37" s="223"/>
      <c r="Q37" s="223"/>
      <c r="R37" s="494" t="str">
        <f>'【維持費シュミ　様式3-8】修繕工事項目等の設定内容'!H62</f>
        <v>例）同等品交換</v>
      </c>
      <c r="S37" s="536"/>
      <c r="T37" s="535"/>
      <c r="U37" s="536"/>
      <c r="V37" s="495">
        <f>+T37*U37</f>
        <v>0</v>
      </c>
      <c r="W37" s="496">
        <f>+'【維持費シュミ　様式3-10】長期修繕計画表'!E36</f>
        <v>1</v>
      </c>
      <c r="X37" s="226"/>
      <c r="Y37" s="226"/>
      <c r="Z37" s="226"/>
      <c r="AA37" s="226"/>
      <c r="AB37" s="226"/>
      <c r="AC37" s="226"/>
      <c r="AD37" s="271"/>
      <c r="AE37" s="117" t="s">
        <v>0</v>
      </c>
      <c r="AF37" s="308" t="s">
        <v>93</v>
      </c>
      <c r="AG37" s="309" t="s">
        <v>115</v>
      </c>
      <c r="AH37" s="445">
        <f>'【維持費シュミ　様式3-8】修繕工事項目等の設定内容'!AH62</f>
        <v>0</v>
      </c>
      <c r="AI37" s="292" t="s">
        <v>64</v>
      </c>
      <c r="AJ37" s="222"/>
      <c r="AK37" s="268"/>
      <c r="AL37" s="70"/>
      <c r="AM37" s="254"/>
      <c r="AN37" s="223">
        <v>15</v>
      </c>
      <c r="AO37" s="223">
        <v>30</v>
      </c>
      <c r="AP37" s="223"/>
      <c r="AQ37" s="223"/>
      <c r="AR37" s="223"/>
      <c r="AS37" s="223"/>
      <c r="AT37" s="223"/>
      <c r="AU37" s="494">
        <f>'【維持費シュミ　様式3-8】修繕工事項目等の設定内容'!AK62</f>
        <v>0</v>
      </c>
      <c r="AV37" s="536"/>
      <c r="AW37" s="535"/>
      <c r="AX37" s="536"/>
      <c r="AY37" s="495">
        <f>+AW37*AX37</f>
        <v>0</v>
      </c>
      <c r="AZ37" s="496">
        <f>+'【維持費シュミ　様式3-10】長期修繕計画表'!AH36</f>
        <v>0</v>
      </c>
      <c r="BA37" s="226"/>
      <c r="BB37" s="226"/>
      <c r="BC37" s="226"/>
      <c r="BD37" s="226"/>
      <c r="BE37" s="226"/>
      <c r="BF37" s="226"/>
      <c r="BG37" s="226"/>
      <c r="BH37" s="226"/>
      <c r="BI37" s="226"/>
      <c r="BJ37" s="226"/>
      <c r="BK37" s="226"/>
      <c r="BL37" s="226"/>
      <c r="BM37" s="226"/>
      <c r="BN37" s="226"/>
      <c r="BO37" s="226"/>
      <c r="BP37" s="226"/>
      <c r="BQ37" s="226"/>
      <c r="BR37" s="226"/>
      <c r="BS37" s="226"/>
      <c r="BT37" s="226"/>
      <c r="BU37" s="262"/>
      <c r="BV37" s="254"/>
      <c r="BX37" s="70"/>
    </row>
    <row r="38" spans="1:76" ht="18.75" customHeight="1">
      <c r="A38" s="271"/>
      <c r="B38" s="156" t="s">
        <v>0</v>
      </c>
      <c r="C38" s="184" t="s">
        <v>118</v>
      </c>
      <c r="D38" s="291" t="s">
        <v>116</v>
      </c>
      <c r="E38" s="442" t="str">
        <f>'【維持費シュミ　様式3-8】修繕工事項目等の設定内容'!E64</f>
        <v>有・無</v>
      </c>
      <c r="F38" s="292" t="s">
        <v>64</v>
      </c>
      <c r="G38" s="489"/>
      <c r="H38" s="187"/>
      <c r="I38" s="188"/>
      <c r="J38" s="189"/>
      <c r="K38" s="307">
        <v>30</v>
      </c>
      <c r="L38" s="307"/>
      <c r="M38" s="307"/>
      <c r="N38" s="307"/>
      <c r="O38" s="307"/>
      <c r="P38" s="307"/>
      <c r="Q38" s="307"/>
      <c r="R38" s="494" t="str">
        <f>'【維持費シュミ　様式3-8】修繕工事項目等の設定内容'!H64</f>
        <v>例）同等品交換</v>
      </c>
      <c r="S38" s="536"/>
      <c r="T38" s="535"/>
      <c r="U38" s="536"/>
      <c r="V38" s="495">
        <f>+T38*U38</f>
        <v>0</v>
      </c>
      <c r="W38" s="496">
        <f>+'【維持費シュミ　様式3-10】長期修繕計画表'!E37</f>
        <v>1</v>
      </c>
      <c r="X38" s="226"/>
      <c r="Y38" s="226"/>
      <c r="Z38" s="226"/>
      <c r="AA38" s="226"/>
      <c r="AB38" s="226"/>
      <c r="AC38" s="226"/>
      <c r="AD38" s="271"/>
      <c r="AE38" s="156" t="s">
        <v>0</v>
      </c>
      <c r="AF38" s="184" t="s">
        <v>118</v>
      </c>
      <c r="AG38" s="291" t="s">
        <v>116</v>
      </c>
      <c r="AH38" s="442">
        <f>'【維持費シュミ　様式3-8】修繕工事項目等の設定内容'!AH64</f>
        <v>0</v>
      </c>
      <c r="AI38" s="292" t="s">
        <v>64</v>
      </c>
      <c r="AJ38" s="680"/>
      <c r="AK38" s="187"/>
      <c r="AL38" s="188"/>
      <c r="AM38" s="189"/>
      <c r="AN38" s="307">
        <v>30</v>
      </c>
      <c r="AO38" s="307"/>
      <c r="AP38" s="307"/>
      <c r="AQ38" s="307"/>
      <c r="AR38" s="307"/>
      <c r="AS38" s="307"/>
      <c r="AT38" s="307"/>
      <c r="AU38" s="494">
        <f>'【維持費シュミ　様式3-8】修繕工事項目等の設定内容'!AK64</f>
        <v>0</v>
      </c>
      <c r="AV38" s="536"/>
      <c r="AW38" s="535"/>
      <c r="AX38" s="536"/>
      <c r="AY38" s="495">
        <f>+AW38*AX38</f>
        <v>0</v>
      </c>
      <c r="AZ38" s="496">
        <f>+'【維持費シュミ　様式3-10】長期修繕計画表'!AH37</f>
        <v>0</v>
      </c>
      <c r="BA38" s="226"/>
      <c r="BB38" s="226"/>
      <c r="BC38" s="226"/>
      <c r="BD38" s="226"/>
      <c r="BE38" s="226"/>
      <c r="BF38" s="226"/>
      <c r="BG38" s="226"/>
      <c r="BH38" s="226"/>
      <c r="BI38" s="226"/>
      <c r="BJ38" s="226"/>
      <c r="BK38" s="226"/>
      <c r="BL38" s="226"/>
      <c r="BM38" s="226"/>
      <c r="BN38" s="226"/>
      <c r="BO38" s="226"/>
      <c r="BP38" s="226"/>
      <c r="BQ38" s="226"/>
      <c r="BR38" s="226"/>
      <c r="BS38" s="226"/>
      <c r="BT38" s="226"/>
      <c r="BU38" s="262"/>
      <c r="BV38" s="254"/>
      <c r="BX38" s="70"/>
    </row>
    <row r="39" spans="1:76" ht="18.75" customHeight="1">
      <c r="A39" s="263"/>
      <c r="B39" s="892" t="s">
        <v>251</v>
      </c>
      <c r="C39" s="893"/>
      <c r="D39" s="486"/>
      <c r="E39" s="486"/>
      <c r="F39" s="80"/>
      <c r="G39" s="81"/>
      <c r="H39" s="82"/>
      <c r="I39" s="83"/>
      <c r="J39" s="84"/>
      <c r="K39" s="82"/>
      <c r="L39" s="82"/>
      <c r="M39" s="82"/>
      <c r="N39" s="82"/>
      <c r="O39" s="82"/>
      <c r="P39" s="82"/>
      <c r="Q39" s="82"/>
      <c r="R39" s="490"/>
      <c r="S39" s="491"/>
      <c r="T39" s="492"/>
      <c r="U39" s="491"/>
      <c r="V39" s="493">
        <f>SUM(V40:V41)</f>
        <v>0</v>
      </c>
      <c r="W39" s="264"/>
      <c r="X39" s="254"/>
      <c r="Y39" s="254"/>
      <c r="Z39" s="254"/>
      <c r="AA39" s="254"/>
      <c r="AB39" s="254"/>
      <c r="AC39" s="254"/>
      <c r="AD39" s="263"/>
      <c r="AE39" s="892" t="s">
        <v>251</v>
      </c>
      <c r="AF39" s="893"/>
      <c r="AG39" s="677"/>
      <c r="AH39" s="677"/>
      <c r="AI39" s="80"/>
      <c r="AJ39" s="81"/>
      <c r="AK39" s="82"/>
      <c r="AL39" s="83"/>
      <c r="AM39" s="84"/>
      <c r="AN39" s="82"/>
      <c r="AO39" s="82"/>
      <c r="AP39" s="82"/>
      <c r="AQ39" s="82"/>
      <c r="AR39" s="82"/>
      <c r="AS39" s="82"/>
      <c r="AT39" s="82"/>
      <c r="AU39" s="490"/>
      <c r="AV39" s="491"/>
      <c r="AW39" s="492"/>
      <c r="AX39" s="491"/>
      <c r="AY39" s="493">
        <f>SUM(AY40:AY41)</f>
        <v>0</v>
      </c>
      <c r="AZ39" s="264"/>
      <c r="BA39" s="254"/>
      <c r="BB39" s="254"/>
      <c r="BC39" s="254"/>
      <c r="BD39" s="254"/>
      <c r="BE39" s="254"/>
      <c r="BF39" s="254"/>
      <c r="BG39" s="254"/>
      <c r="BH39" s="254"/>
      <c r="BI39" s="254"/>
      <c r="BJ39" s="254"/>
      <c r="BK39" s="254"/>
      <c r="BL39" s="254"/>
      <c r="BM39" s="254"/>
      <c r="BN39" s="254"/>
      <c r="BO39" s="254"/>
      <c r="BP39" s="254"/>
      <c r="BQ39" s="254"/>
      <c r="BR39" s="254"/>
      <c r="BS39" s="254"/>
      <c r="BT39" s="254"/>
      <c r="BU39" s="262"/>
      <c r="BV39" s="254"/>
      <c r="BX39" s="70"/>
    </row>
    <row r="40" spans="1:76" ht="18.75" customHeight="1">
      <c r="A40" s="263"/>
      <c r="B40" s="420"/>
      <c r="C40" s="421" t="str">
        <f>'【維持費シュミ　様式3-8】修繕工事項目等の設定内容'!A67</f>
        <v>①任意項目</v>
      </c>
      <c r="D40" s="422" t="str">
        <f>'【維持費シュミ　様式3-8】修繕工事項目等の設定内容'!D67</f>
        <v>任意</v>
      </c>
      <c r="E40" s="456" t="str">
        <f>'【維持費シュミ　様式3-8】修繕工事項目等の設定内容'!E67</f>
        <v>有・無</v>
      </c>
      <c r="F40" s="423" t="str">
        <f>'【維持費シュミ　様式3-8】修繕工事項目等の設定内容'!F67</f>
        <v>任意</v>
      </c>
      <c r="G40" s="430"/>
      <c r="H40" s="431"/>
      <c r="I40" s="432"/>
      <c r="J40" s="433"/>
      <c r="K40" s="431"/>
      <c r="L40" s="431"/>
      <c r="M40" s="431"/>
      <c r="N40" s="431"/>
      <c r="O40" s="431"/>
      <c r="P40" s="431"/>
      <c r="Q40" s="431"/>
      <c r="R40" s="466" t="str">
        <f>'【維持費シュミ　様式3-8】修繕工事項目等の設定内容'!H67</f>
        <v>任意</v>
      </c>
      <c r="S40" s="546"/>
      <c r="T40" s="547"/>
      <c r="U40" s="546"/>
      <c r="V40" s="424">
        <f>+T40*U40</f>
        <v>0</v>
      </c>
      <c r="W40" s="508">
        <f>+'【維持費シュミ　様式3-10】長期修繕計画表'!E39</f>
        <v>1</v>
      </c>
      <c r="X40" s="254"/>
      <c r="Y40" s="254"/>
      <c r="Z40" s="254"/>
      <c r="AA40" s="254"/>
      <c r="AB40" s="254"/>
      <c r="AC40" s="254"/>
      <c r="AD40" s="263"/>
      <c r="AE40" s="420"/>
      <c r="AF40" s="421">
        <f>'【維持費シュミ　様式3-8】修繕工事項目等の設定内容'!AD67</f>
        <v>0</v>
      </c>
      <c r="AG40" s="422">
        <f>'【維持費シュミ　様式3-8】修繕工事項目等の設定内容'!AG67</f>
        <v>0</v>
      </c>
      <c r="AH40" s="456">
        <f>'【維持費シュミ　様式3-8】修繕工事項目等の設定内容'!AH67</f>
        <v>0</v>
      </c>
      <c r="AI40" s="423">
        <f>'【維持費シュミ　様式3-8】修繕工事項目等の設定内容'!AI67</f>
        <v>0</v>
      </c>
      <c r="AJ40" s="430"/>
      <c r="AK40" s="431"/>
      <c r="AL40" s="432"/>
      <c r="AM40" s="433"/>
      <c r="AN40" s="431"/>
      <c r="AO40" s="431"/>
      <c r="AP40" s="431"/>
      <c r="AQ40" s="431"/>
      <c r="AR40" s="431"/>
      <c r="AS40" s="431"/>
      <c r="AT40" s="431"/>
      <c r="AU40" s="466">
        <f>'【維持費シュミ　様式3-8】修繕工事項目等の設定内容'!AK67</f>
        <v>0</v>
      </c>
      <c r="AV40" s="546"/>
      <c r="AW40" s="547"/>
      <c r="AX40" s="546"/>
      <c r="AY40" s="424">
        <f>+AW40*AX40</f>
        <v>0</v>
      </c>
      <c r="AZ40" s="508">
        <f>+'【維持費シュミ　様式3-10】長期修繕計画表'!AH39</f>
        <v>0</v>
      </c>
      <c r="BA40" s="254"/>
      <c r="BB40" s="254"/>
      <c r="BC40" s="254"/>
      <c r="BD40" s="254"/>
      <c r="BE40" s="254"/>
      <c r="BF40" s="254"/>
      <c r="BG40" s="254"/>
      <c r="BH40" s="254"/>
      <c r="BI40" s="254"/>
      <c r="BJ40" s="254"/>
      <c r="BK40" s="254"/>
      <c r="BL40" s="254"/>
      <c r="BM40" s="254"/>
      <c r="BN40" s="254"/>
      <c r="BO40" s="254"/>
      <c r="BP40" s="254"/>
      <c r="BQ40" s="254"/>
      <c r="BR40" s="254"/>
      <c r="BS40" s="254"/>
      <c r="BT40" s="254"/>
      <c r="BU40" s="262"/>
      <c r="BV40" s="254"/>
      <c r="BX40" s="70"/>
    </row>
    <row r="41" spans="1:76" ht="18.75" customHeight="1">
      <c r="A41" s="263"/>
      <c r="B41" s="425"/>
      <c r="C41" s="421" t="str">
        <f>'【維持費シュミ　様式3-8】修繕工事項目等の設定内容'!A69</f>
        <v>②任意項目</v>
      </c>
      <c r="D41" s="426" t="str">
        <f>'【維持費シュミ　様式3-8】修繕工事項目等の設定内容'!D69</f>
        <v>任意</v>
      </c>
      <c r="E41" s="444" t="str">
        <f>'【維持費シュミ　様式3-8】修繕工事項目等の設定内容'!E69</f>
        <v>有・無</v>
      </c>
      <c r="F41" s="427" t="str">
        <f>'【維持費シュミ　様式3-8】修繕工事項目等の設定内容'!F67</f>
        <v>任意</v>
      </c>
      <c r="G41" s="434"/>
      <c r="H41" s="435"/>
      <c r="I41" s="436"/>
      <c r="J41" s="437"/>
      <c r="K41" s="435"/>
      <c r="L41" s="435"/>
      <c r="M41" s="435"/>
      <c r="N41" s="435"/>
      <c r="O41" s="435"/>
      <c r="P41" s="435"/>
      <c r="Q41" s="435"/>
      <c r="R41" s="467" t="str">
        <f>'【維持費シュミ　様式3-8】修繕工事項目等の設定内容'!H69</f>
        <v>任意</v>
      </c>
      <c r="S41" s="548"/>
      <c r="T41" s="549"/>
      <c r="U41" s="548"/>
      <c r="V41" s="428">
        <f>+T41*U41</f>
        <v>0</v>
      </c>
      <c r="W41" s="502">
        <f>+'【維持費シュミ　様式3-10】長期修繕計画表'!E40</f>
        <v>1</v>
      </c>
      <c r="X41" s="254"/>
      <c r="Y41" s="254"/>
      <c r="Z41" s="254"/>
      <c r="AA41" s="254"/>
      <c r="AB41" s="254"/>
      <c r="AC41" s="254"/>
      <c r="AD41" s="263"/>
      <c r="AE41" s="425"/>
      <c r="AF41" s="421">
        <f>'【維持費シュミ　様式3-8】修繕工事項目等の設定内容'!AD69</f>
        <v>0</v>
      </c>
      <c r="AG41" s="426">
        <f>'【維持費シュミ　様式3-8】修繕工事項目等の設定内容'!AG69</f>
        <v>0</v>
      </c>
      <c r="AH41" s="444">
        <f>'【維持費シュミ　様式3-8】修繕工事項目等の設定内容'!AH69</f>
        <v>0</v>
      </c>
      <c r="AI41" s="427">
        <f>'【維持費シュミ　様式3-8】修繕工事項目等の設定内容'!AI67</f>
        <v>0</v>
      </c>
      <c r="AJ41" s="434"/>
      <c r="AK41" s="435"/>
      <c r="AL41" s="436"/>
      <c r="AM41" s="437"/>
      <c r="AN41" s="435"/>
      <c r="AO41" s="435"/>
      <c r="AP41" s="435"/>
      <c r="AQ41" s="435"/>
      <c r="AR41" s="435"/>
      <c r="AS41" s="435"/>
      <c r="AT41" s="435"/>
      <c r="AU41" s="467">
        <f>'【維持費シュミ　様式3-8】修繕工事項目等の設定内容'!AK69</f>
        <v>0</v>
      </c>
      <c r="AV41" s="548"/>
      <c r="AW41" s="549"/>
      <c r="AX41" s="548"/>
      <c r="AY41" s="428">
        <f>+AW41*AX41</f>
        <v>0</v>
      </c>
      <c r="AZ41" s="502">
        <f>+'【維持費シュミ　様式3-10】長期修繕計画表'!AH40</f>
        <v>0</v>
      </c>
      <c r="BA41" s="254"/>
      <c r="BB41" s="254"/>
      <c r="BC41" s="254"/>
      <c r="BD41" s="254"/>
      <c r="BE41" s="254"/>
      <c r="BF41" s="254"/>
      <c r="BG41" s="254"/>
      <c r="BH41" s="254"/>
      <c r="BI41" s="254"/>
      <c r="BJ41" s="254"/>
      <c r="BK41" s="254"/>
      <c r="BL41" s="254"/>
      <c r="BM41" s="254"/>
      <c r="BN41" s="254"/>
      <c r="BO41" s="254"/>
      <c r="BP41" s="254"/>
      <c r="BQ41" s="254"/>
      <c r="BR41" s="254"/>
      <c r="BS41" s="254"/>
      <c r="BT41" s="254"/>
      <c r="BU41" s="262"/>
      <c r="BV41" s="254"/>
      <c r="BX41" s="70"/>
    </row>
    <row r="42" spans="1:76" ht="18.75" customHeight="1">
      <c r="A42" s="300" t="s">
        <v>67</v>
      </c>
      <c r="B42" s="487" t="s">
        <v>252</v>
      </c>
      <c r="C42" s="99"/>
      <c r="D42" s="99"/>
      <c r="E42" s="99"/>
      <c r="F42" s="99"/>
      <c r="G42" s="99"/>
      <c r="H42" s="100"/>
      <c r="I42" s="101"/>
      <c r="J42" s="102"/>
      <c r="K42" s="100"/>
      <c r="L42" s="100"/>
      <c r="M42" s="100"/>
      <c r="N42" s="100"/>
      <c r="O42" s="100"/>
      <c r="P42" s="100"/>
      <c r="Q42" s="100"/>
      <c r="R42" s="497"/>
      <c r="S42" s="498"/>
      <c r="T42" s="499"/>
      <c r="U42" s="498"/>
      <c r="V42" s="493">
        <f>SUM(V43:V47)</f>
        <v>0</v>
      </c>
      <c r="W42" s="270"/>
      <c r="X42" s="226"/>
      <c r="Y42" s="226"/>
      <c r="Z42" s="226"/>
      <c r="AA42" s="226"/>
      <c r="AB42" s="226"/>
      <c r="AC42" s="226"/>
      <c r="AD42" s="300" t="s">
        <v>67</v>
      </c>
      <c r="AE42" s="678" t="s">
        <v>252</v>
      </c>
      <c r="AF42" s="99"/>
      <c r="AG42" s="99"/>
      <c r="AH42" s="99"/>
      <c r="AI42" s="99"/>
      <c r="AJ42" s="99"/>
      <c r="AK42" s="100"/>
      <c r="AL42" s="101"/>
      <c r="AM42" s="102"/>
      <c r="AN42" s="100"/>
      <c r="AO42" s="100"/>
      <c r="AP42" s="100"/>
      <c r="AQ42" s="100"/>
      <c r="AR42" s="100"/>
      <c r="AS42" s="100"/>
      <c r="AT42" s="100"/>
      <c r="AU42" s="497"/>
      <c r="AV42" s="498"/>
      <c r="AW42" s="499"/>
      <c r="AX42" s="498"/>
      <c r="AY42" s="493">
        <f>SUM(AY43:AY47)</f>
        <v>0</v>
      </c>
      <c r="AZ42" s="270"/>
      <c r="BA42" s="226"/>
      <c r="BB42" s="226"/>
      <c r="BC42" s="226"/>
      <c r="BD42" s="226"/>
      <c r="BE42" s="226"/>
      <c r="BF42" s="226"/>
      <c r="BG42" s="226"/>
      <c r="BH42" s="226"/>
      <c r="BI42" s="226"/>
      <c r="BJ42" s="226"/>
      <c r="BK42" s="226"/>
      <c r="BL42" s="226"/>
      <c r="BM42" s="226"/>
      <c r="BN42" s="226"/>
      <c r="BO42" s="226"/>
      <c r="BP42" s="226"/>
      <c r="BQ42" s="226"/>
      <c r="BR42" s="226"/>
      <c r="BS42" s="226"/>
      <c r="BT42" s="226"/>
      <c r="BU42" s="262"/>
      <c r="BV42" s="254"/>
      <c r="BX42" s="70"/>
    </row>
    <row r="43" spans="1:76" ht="18.75" customHeight="1">
      <c r="A43" s="271" t="s">
        <v>119</v>
      </c>
      <c r="B43" s="156" t="s">
        <v>44</v>
      </c>
      <c r="C43" s="157" t="s">
        <v>120</v>
      </c>
      <c r="D43" s="711" t="s">
        <v>337</v>
      </c>
      <c r="E43" s="447" t="s">
        <v>273</v>
      </c>
      <c r="F43" s="446" t="s">
        <v>273</v>
      </c>
      <c r="G43" s="489"/>
      <c r="H43" s="187"/>
      <c r="I43" s="188"/>
      <c r="J43" s="189"/>
      <c r="K43" s="307"/>
      <c r="L43" s="307"/>
      <c r="M43" s="307"/>
      <c r="N43" s="307"/>
      <c r="O43" s="307"/>
      <c r="P43" s="307"/>
      <c r="Q43" s="307"/>
      <c r="R43" s="494" t="s">
        <v>273</v>
      </c>
      <c r="S43" s="536"/>
      <c r="T43" s="535"/>
      <c r="U43" s="536"/>
      <c r="V43" s="495">
        <f>+T43*U43</f>
        <v>0</v>
      </c>
      <c r="W43" s="512" t="s">
        <v>280</v>
      </c>
      <c r="X43" s="226"/>
      <c r="Y43" s="226"/>
      <c r="Z43" s="226"/>
      <c r="AA43" s="226"/>
      <c r="AB43" s="226"/>
      <c r="AC43" s="226"/>
      <c r="AD43" s="271" t="s">
        <v>119</v>
      </c>
      <c r="AE43" s="156" t="s">
        <v>44</v>
      </c>
      <c r="AF43" s="157" t="s">
        <v>120</v>
      </c>
      <c r="AG43" s="310" t="s">
        <v>159</v>
      </c>
      <c r="AH43" s="447" t="s">
        <v>273</v>
      </c>
      <c r="AI43" s="446" t="s">
        <v>273</v>
      </c>
      <c r="AJ43" s="680"/>
      <c r="AK43" s="187"/>
      <c r="AL43" s="188"/>
      <c r="AM43" s="189"/>
      <c r="AN43" s="307"/>
      <c r="AO43" s="307"/>
      <c r="AP43" s="307"/>
      <c r="AQ43" s="307"/>
      <c r="AR43" s="307"/>
      <c r="AS43" s="307"/>
      <c r="AT43" s="307"/>
      <c r="AU43" s="494" t="s">
        <v>273</v>
      </c>
      <c r="AV43" s="536"/>
      <c r="AW43" s="535"/>
      <c r="AX43" s="536"/>
      <c r="AY43" s="495">
        <f>+AW43*AX43</f>
        <v>0</v>
      </c>
      <c r="AZ43" s="512" t="s">
        <v>280</v>
      </c>
      <c r="BA43" s="226"/>
      <c r="BB43" s="226"/>
      <c r="BC43" s="226"/>
      <c r="BD43" s="226"/>
      <c r="BE43" s="226"/>
      <c r="BF43" s="226"/>
      <c r="BG43" s="226"/>
      <c r="BH43" s="226"/>
      <c r="BI43" s="226"/>
      <c r="BJ43" s="226"/>
      <c r="BK43" s="226"/>
      <c r="BL43" s="226"/>
      <c r="BM43" s="226"/>
      <c r="BN43" s="226"/>
      <c r="BO43" s="226"/>
      <c r="BP43" s="226"/>
      <c r="BQ43" s="226"/>
      <c r="BR43" s="226"/>
      <c r="BS43" s="226"/>
      <c r="BT43" s="226"/>
      <c r="BU43" s="262"/>
      <c r="BV43" s="254"/>
      <c r="BX43" s="70"/>
    </row>
    <row r="44" spans="1:76" ht="18.75" customHeight="1">
      <c r="A44" s="271"/>
      <c r="B44" s="156"/>
      <c r="C44" s="713" t="s">
        <v>338</v>
      </c>
      <c r="D44" s="310"/>
      <c r="E44" s="447" t="s">
        <v>273</v>
      </c>
      <c r="F44" s="446" t="s">
        <v>273</v>
      </c>
      <c r="G44" s="681"/>
      <c r="H44" s="187"/>
      <c r="I44" s="188"/>
      <c r="J44" s="189"/>
      <c r="K44" s="307"/>
      <c r="L44" s="307"/>
      <c r="M44" s="307"/>
      <c r="N44" s="307"/>
      <c r="O44" s="307"/>
      <c r="P44" s="307"/>
      <c r="Q44" s="307"/>
      <c r="R44" s="494" t="s">
        <v>273</v>
      </c>
      <c r="S44" s="536"/>
      <c r="T44" s="535"/>
      <c r="U44" s="536"/>
      <c r="V44" s="495"/>
      <c r="W44" s="512" t="s">
        <v>280</v>
      </c>
      <c r="X44" s="226"/>
      <c r="Y44" s="226"/>
      <c r="Z44" s="226"/>
      <c r="AA44" s="226"/>
      <c r="AB44" s="226"/>
      <c r="AC44" s="226"/>
      <c r="AD44" s="271"/>
      <c r="AE44" s="156"/>
      <c r="AF44" s="157"/>
      <c r="AG44" s="310"/>
      <c r="AH44" s="447"/>
      <c r="AI44" s="446"/>
      <c r="AJ44" s="681"/>
      <c r="AK44" s="187"/>
      <c r="AL44" s="188"/>
      <c r="AM44" s="189"/>
      <c r="AN44" s="307"/>
      <c r="AO44" s="307"/>
      <c r="AP44" s="307"/>
      <c r="AQ44" s="307"/>
      <c r="AR44" s="307"/>
      <c r="AS44" s="307"/>
      <c r="AT44" s="307"/>
      <c r="AU44" s="494"/>
      <c r="AV44" s="536"/>
      <c r="AW44" s="535"/>
      <c r="AX44" s="536"/>
      <c r="AY44" s="495"/>
      <c r="AZ44" s="512"/>
      <c r="BA44" s="226"/>
      <c r="BB44" s="226"/>
      <c r="BC44" s="226"/>
      <c r="BD44" s="226"/>
      <c r="BE44" s="226"/>
      <c r="BF44" s="226"/>
      <c r="BG44" s="226"/>
      <c r="BH44" s="226"/>
      <c r="BI44" s="226"/>
      <c r="BJ44" s="226"/>
      <c r="BK44" s="226"/>
      <c r="BL44" s="226"/>
      <c r="BM44" s="226"/>
      <c r="BN44" s="226"/>
      <c r="BO44" s="226"/>
      <c r="BP44" s="226"/>
      <c r="BQ44" s="226"/>
      <c r="BR44" s="226"/>
      <c r="BS44" s="226"/>
      <c r="BT44" s="226"/>
      <c r="BU44" s="262"/>
      <c r="BV44" s="254"/>
      <c r="BX44" s="70"/>
    </row>
    <row r="45" spans="1:76" ht="18.75" customHeight="1">
      <c r="A45" s="271"/>
      <c r="B45" s="156"/>
      <c r="C45" s="157" t="s">
        <v>339</v>
      </c>
      <c r="D45" s="310" t="s">
        <v>121</v>
      </c>
      <c r="E45" s="447" t="s">
        <v>273</v>
      </c>
      <c r="F45" s="446" t="s">
        <v>273</v>
      </c>
      <c r="G45" s="489"/>
      <c r="H45" s="187"/>
      <c r="I45" s="188"/>
      <c r="J45" s="189"/>
      <c r="K45" s="307"/>
      <c r="L45" s="307"/>
      <c r="M45" s="307"/>
      <c r="N45" s="307"/>
      <c r="O45" s="307"/>
      <c r="P45" s="307"/>
      <c r="Q45" s="307"/>
      <c r="R45" s="494" t="s">
        <v>273</v>
      </c>
      <c r="S45" s="536"/>
      <c r="T45" s="535"/>
      <c r="U45" s="536"/>
      <c r="V45" s="495">
        <f>+T45*U45</f>
        <v>0</v>
      </c>
      <c r="W45" s="512" t="s">
        <v>281</v>
      </c>
      <c r="X45" s="226"/>
      <c r="Y45" s="226"/>
      <c r="Z45" s="226"/>
      <c r="AA45" s="226"/>
      <c r="AB45" s="226"/>
      <c r="AC45" s="226"/>
      <c r="AD45" s="271"/>
      <c r="AE45" s="156"/>
      <c r="AF45" s="157" t="s">
        <v>122</v>
      </c>
      <c r="AG45" s="310" t="s">
        <v>121</v>
      </c>
      <c r="AH45" s="447" t="s">
        <v>273</v>
      </c>
      <c r="AI45" s="446" t="s">
        <v>273</v>
      </c>
      <c r="AJ45" s="680"/>
      <c r="AK45" s="187"/>
      <c r="AL45" s="188"/>
      <c r="AM45" s="189"/>
      <c r="AN45" s="307"/>
      <c r="AO45" s="307"/>
      <c r="AP45" s="307"/>
      <c r="AQ45" s="307"/>
      <c r="AR45" s="307"/>
      <c r="AS45" s="307"/>
      <c r="AT45" s="307"/>
      <c r="AU45" s="494" t="s">
        <v>273</v>
      </c>
      <c r="AV45" s="536"/>
      <c r="AW45" s="535"/>
      <c r="AX45" s="536"/>
      <c r="AY45" s="495">
        <f>+AW45*AX45</f>
        <v>0</v>
      </c>
      <c r="AZ45" s="512" t="s">
        <v>281</v>
      </c>
      <c r="BA45" s="226"/>
      <c r="BB45" s="226"/>
      <c r="BC45" s="226"/>
      <c r="BD45" s="226"/>
      <c r="BE45" s="226"/>
      <c r="BF45" s="226"/>
      <c r="BG45" s="226"/>
      <c r="BH45" s="226"/>
      <c r="BI45" s="226"/>
      <c r="BJ45" s="226"/>
      <c r="BK45" s="226"/>
      <c r="BL45" s="226"/>
      <c r="BM45" s="226"/>
      <c r="BN45" s="226"/>
      <c r="BO45" s="226"/>
      <c r="BP45" s="226"/>
      <c r="BQ45" s="226"/>
      <c r="BR45" s="226"/>
      <c r="BS45" s="226"/>
      <c r="BT45" s="226"/>
      <c r="BU45" s="262"/>
      <c r="BV45" s="254"/>
      <c r="BX45" s="70"/>
    </row>
    <row r="46" spans="1:76" ht="18.75" customHeight="1">
      <c r="A46" s="271"/>
      <c r="B46" s="156"/>
      <c r="C46" s="157" t="s">
        <v>340</v>
      </c>
      <c r="D46" s="310" t="s">
        <v>124</v>
      </c>
      <c r="E46" s="447" t="s">
        <v>273</v>
      </c>
      <c r="F46" s="446" t="s">
        <v>273</v>
      </c>
      <c r="G46" s="489"/>
      <c r="H46" s="187"/>
      <c r="I46" s="188"/>
      <c r="J46" s="189"/>
      <c r="K46" s="307"/>
      <c r="L46" s="307"/>
      <c r="M46" s="307"/>
      <c r="N46" s="307"/>
      <c r="O46" s="307"/>
      <c r="P46" s="307"/>
      <c r="Q46" s="307"/>
      <c r="R46" s="494" t="s">
        <v>273</v>
      </c>
      <c r="S46" s="536"/>
      <c r="T46" s="535"/>
      <c r="U46" s="536"/>
      <c r="V46" s="495">
        <f>+T46*U46</f>
        <v>0</v>
      </c>
      <c r="W46" s="512" t="s">
        <v>280</v>
      </c>
      <c r="X46" s="226"/>
      <c r="Y46" s="226"/>
      <c r="Z46" s="226"/>
      <c r="AA46" s="226"/>
      <c r="AB46" s="226"/>
      <c r="AC46" s="226"/>
      <c r="AD46" s="271"/>
      <c r="AE46" s="156"/>
      <c r="AF46" s="157" t="s">
        <v>123</v>
      </c>
      <c r="AG46" s="310" t="s">
        <v>124</v>
      </c>
      <c r="AH46" s="447" t="s">
        <v>273</v>
      </c>
      <c r="AI46" s="446" t="s">
        <v>273</v>
      </c>
      <c r="AJ46" s="680"/>
      <c r="AK46" s="187"/>
      <c r="AL46" s="188"/>
      <c r="AM46" s="189"/>
      <c r="AN46" s="307"/>
      <c r="AO46" s="307"/>
      <c r="AP46" s="307"/>
      <c r="AQ46" s="307"/>
      <c r="AR46" s="307"/>
      <c r="AS46" s="307"/>
      <c r="AT46" s="307"/>
      <c r="AU46" s="494" t="s">
        <v>273</v>
      </c>
      <c r="AV46" s="536"/>
      <c r="AW46" s="535"/>
      <c r="AX46" s="536"/>
      <c r="AY46" s="495">
        <f>+AW46*AX46</f>
        <v>0</v>
      </c>
      <c r="AZ46" s="512" t="s">
        <v>280</v>
      </c>
      <c r="BA46" s="226"/>
      <c r="BB46" s="226"/>
      <c r="BC46" s="226"/>
      <c r="BD46" s="226"/>
      <c r="BE46" s="226"/>
      <c r="BF46" s="226"/>
      <c r="BG46" s="226"/>
      <c r="BH46" s="226"/>
      <c r="BI46" s="226"/>
      <c r="BJ46" s="226"/>
      <c r="BK46" s="226"/>
      <c r="BL46" s="226"/>
      <c r="BM46" s="226"/>
      <c r="BN46" s="226"/>
      <c r="BO46" s="226"/>
      <c r="BP46" s="226"/>
      <c r="BQ46" s="226"/>
      <c r="BR46" s="226"/>
      <c r="BS46" s="226"/>
      <c r="BT46" s="226"/>
      <c r="BU46" s="262"/>
      <c r="BV46" s="254"/>
      <c r="BX46" s="70"/>
    </row>
    <row r="47" spans="1:76" ht="18.75" customHeight="1">
      <c r="A47" s="438"/>
      <c r="B47" s="156"/>
      <c r="C47" s="157" t="s">
        <v>341</v>
      </c>
      <c r="D47" s="551"/>
      <c r="E47" s="684" t="s">
        <v>248</v>
      </c>
      <c r="F47" s="310" t="s">
        <v>273</v>
      </c>
      <c r="G47" s="470"/>
      <c r="H47" s="471"/>
      <c r="I47" s="472"/>
      <c r="J47" s="473"/>
      <c r="K47" s="474"/>
      <c r="L47" s="474"/>
      <c r="M47" s="474"/>
      <c r="N47" s="474"/>
      <c r="O47" s="474"/>
      <c r="P47" s="474"/>
      <c r="Q47" s="474"/>
      <c r="R47" s="685" t="s">
        <v>273</v>
      </c>
      <c r="S47" s="536"/>
      <c r="T47" s="535"/>
      <c r="U47" s="536"/>
      <c r="V47" s="686">
        <f>+T47*U47</f>
        <v>0</v>
      </c>
      <c r="W47" s="687" t="s">
        <v>279</v>
      </c>
      <c r="X47" s="226"/>
      <c r="Y47" s="226"/>
      <c r="Z47" s="226"/>
      <c r="AA47" s="226"/>
      <c r="AB47" s="226"/>
      <c r="AC47" s="226"/>
      <c r="AD47" s="438"/>
      <c r="AE47" s="156"/>
      <c r="AF47" s="157" t="s">
        <v>276</v>
      </c>
      <c r="AG47" s="551"/>
      <c r="AH47" s="552" t="s">
        <v>248</v>
      </c>
      <c r="AI47" s="310" t="s">
        <v>273</v>
      </c>
      <c r="AJ47" s="470"/>
      <c r="AK47" s="471"/>
      <c r="AL47" s="472"/>
      <c r="AM47" s="473"/>
      <c r="AN47" s="474"/>
      <c r="AO47" s="474"/>
      <c r="AP47" s="474"/>
      <c r="AQ47" s="474"/>
      <c r="AR47" s="474"/>
      <c r="AS47" s="474"/>
      <c r="AT47" s="474"/>
      <c r="AU47" s="494" t="s">
        <v>273</v>
      </c>
      <c r="AV47" s="536"/>
      <c r="AW47" s="535"/>
      <c r="AX47" s="536"/>
      <c r="AY47" s="495">
        <f>+AW47*AX47</f>
        <v>0</v>
      </c>
      <c r="AZ47" s="550" t="s">
        <v>279</v>
      </c>
      <c r="BA47" s="226"/>
      <c r="BB47" s="226"/>
      <c r="BC47" s="226"/>
      <c r="BD47" s="226"/>
      <c r="BE47" s="226"/>
      <c r="BF47" s="226"/>
      <c r="BG47" s="226"/>
      <c r="BH47" s="226"/>
      <c r="BI47" s="226"/>
      <c r="BJ47" s="226"/>
      <c r="BK47" s="226"/>
      <c r="BL47" s="226"/>
      <c r="BM47" s="226"/>
      <c r="BN47" s="226"/>
      <c r="BO47" s="226"/>
      <c r="BP47" s="226"/>
      <c r="BQ47" s="226"/>
      <c r="BR47" s="226"/>
      <c r="BS47" s="226"/>
      <c r="BT47" s="226"/>
      <c r="BU47" s="262"/>
      <c r="BV47" s="254"/>
      <c r="BX47" s="70"/>
    </row>
    <row r="48" spans="1:76" ht="18.75" customHeight="1">
      <c r="A48" s="263"/>
      <c r="B48" s="892" t="s">
        <v>253</v>
      </c>
      <c r="C48" s="893"/>
      <c r="D48" s="677"/>
      <c r="E48" s="677"/>
      <c r="F48" s="80"/>
      <c r="G48" s="81"/>
      <c r="H48" s="82"/>
      <c r="I48" s="83"/>
      <c r="J48" s="84"/>
      <c r="K48" s="82"/>
      <c r="L48" s="82"/>
      <c r="M48" s="82"/>
      <c r="N48" s="82"/>
      <c r="O48" s="82"/>
      <c r="P48" s="82"/>
      <c r="Q48" s="82"/>
      <c r="R48" s="688"/>
      <c r="S48" s="491"/>
      <c r="T48" s="492"/>
      <c r="U48" s="491"/>
      <c r="V48" s="498">
        <f>SUM(V49:V50)</f>
        <v>0</v>
      </c>
      <c r="W48" s="264"/>
      <c r="X48" s="254"/>
      <c r="Y48" s="254"/>
      <c r="Z48" s="254"/>
      <c r="AA48" s="254"/>
      <c r="AB48" s="254"/>
      <c r="AC48" s="254"/>
      <c r="AD48" s="263"/>
      <c r="AE48" s="892" t="s">
        <v>253</v>
      </c>
      <c r="AF48" s="893"/>
      <c r="AG48" s="677"/>
      <c r="AH48" s="677"/>
      <c r="AI48" s="80"/>
      <c r="AJ48" s="81"/>
      <c r="AK48" s="82"/>
      <c r="AL48" s="83"/>
      <c r="AM48" s="84"/>
      <c r="AN48" s="82"/>
      <c r="AO48" s="82"/>
      <c r="AP48" s="82"/>
      <c r="AQ48" s="82"/>
      <c r="AR48" s="82"/>
      <c r="AS48" s="82"/>
      <c r="AT48" s="82"/>
      <c r="AU48" s="490"/>
      <c r="AV48" s="491"/>
      <c r="AW48" s="492"/>
      <c r="AX48" s="491"/>
      <c r="AY48" s="493">
        <f>SUM(AY49:AY50)</f>
        <v>0</v>
      </c>
      <c r="AZ48" s="264"/>
      <c r="BA48" s="254"/>
      <c r="BB48" s="254"/>
      <c r="BC48" s="254"/>
      <c r="BD48" s="254"/>
      <c r="BE48" s="254"/>
      <c r="BF48" s="254"/>
      <c r="BG48" s="254"/>
      <c r="BH48" s="254"/>
      <c r="BI48" s="254"/>
      <c r="BJ48" s="254"/>
      <c r="BK48" s="254"/>
      <c r="BL48" s="254"/>
      <c r="BM48" s="254"/>
      <c r="BN48" s="254"/>
      <c r="BO48" s="254"/>
      <c r="BP48" s="254"/>
      <c r="BQ48" s="254"/>
      <c r="BR48" s="254"/>
      <c r="BS48" s="254"/>
      <c r="BT48" s="254"/>
      <c r="BU48" s="262"/>
      <c r="BV48" s="254"/>
      <c r="BX48" s="70"/>
    </row>
    <row r="49" spans="1:76" ht="18.75" customHeight="1">
      <c r="A49" s="263"/>
      <c r="B49" s="429"/>
      <c r="C49" s="689" t="s">
        <v>255</v>
      </c>
      <c r="D49" s="690" t="s">
        <v>275</v>
      </c>
      <c r="E49" s="691" t="s">
        <v>264</v>
      </c>
      <c r="F49" s="692" t="s">
        <v>274</v>
      </c>
      <c r="G49" s="693"/>
      <c r="H49" s="694"/>
      <c r="I49" s="695"/>
      <c r="J49" s="696"/>
      <c r="K49" s="694"/>
      <c r="L49" s="694"/>
      <c r="M49" s="694"/>
      <c r="N49" s="694"/>
      <c r="O49" s="694"/>
      <c r="P49" s="694"/>
      <c r="Q49" s="694"/>
      <c r="R49" s="697" t="s">
        <v>274</v>
      </c>
      <c r="S49" s="546"/>
      <c r="T49" s="547"/>
      <c r="U49" s="546"/>
      <c r="V49" s="698">
        <f>+T49*U49</f>
        <v>0</v>
      </c>
      <c r="W49" s="699" t="s">
        <v>279</v>
      </c>
      <c r="X49" s="254"/>
      <c r="Y49" s="254"/>
      <c r="Z49" s="254" t="s">
        <v>278</v>
      </c>
      <c r="AA49" s="254"/>
      <c r="AB49" s="254"/>
      <c r="AC49" s="254"/>
      <c r="AD49" s="263"/>
      <c r="AE49" s="429"/>
      <c r="AF49" s="553" t="s">
        <v>255</v>
      </c>
      <c r="AG49" s="554" t="s">
        <v>275</v>
      </c>
      <c r="AH49" s="555" t="s">
        <v>248</v>
      </c>
      <c r="AI49" s="556" t="s">
        <v>274</v>
      </c>
      <c r="AJ49" s="557"/>
      <c r="AK49" s="558"/>
      <c r="AL49" s="559"/>
      <c r="AM49" s="560"/>
      <c r="AN49" s="558"/>
      <c r="AO49" s="558"/>
      <c r="AP49" s="558"/>
      <c r="AQ49" s="558"/>
      <c r="AR49" s="558"/>
      <c r="AS49" s="558"/>
      <c r="AT49" s="558"/>
      <c r="AU49" s="561" t="s">
        <v>274</v>
      </c>
      <c r="AV49" s="546"/>
      <c r="AW49" s="547"/>
      <c r="AX49" s="546"/>
      <c r="AY49" s="424">
        <f>+AW49*AX49</f>
        <v>0</v>
      </c>
      <c r="AZ49" s="573" t="s">
        <v>279</v>
      </c>
      <c r="BA49" s="254"/>
      <c r="BB49" s="254"/>
      <c r="BC49" s="254"/>
      <c r="BD49" s="254"/>
      <c r="BE49" s="254"/>
      <c r="BF49" s="254"/>
      <c r="BG49" s="254"/>
      <c r="BH49" s="254"/>
      <c r="BI49" s="254"/>
      <c r="BJ49" s="254"/>
      <c r="BK49" s="254"/>
      <c r="BL49" s="254"/>
      <c r="BM49" s="254"/>
      <c r="BN49" s="254"/>
      <c r="BO49" s="254"/>
      <c r="BP49" s="254"/>
      <c r="BQ49" s="254"/>
      <c r="BR49" s="254"/>
      <c r="BS49" s="254"/>
      <c r="BT49" s="254"/>
      <c r="BU49" s="262"/>
      <c r="BV49" s="254"/>
      <c r="BX49" s="70"/>
    </row>
    <row r="50" spans="1:76" ht="18.75" customHeight="1" thickBot="1">
      <c r="A50" s="513"/>
      <c r="B50" s="514"/>
      <c r="C50" s="700" t="s">
        <v>256</v>
      </c>
      <c r="D50" s="701" t="s">
        <v>275</v>
      </c>
      <c r="E50" s="702" t="s">
        <v>264</v>
      </c>
      <c r="F50" s="703" t="s">
        <v>274</v>
      </c>
      <c r="G50" s="704"/>
      <c r="H50" s="705"/>
      <c r="I50" s="706"/>
      <c r="J50" s="707"/>
      <c r="K50" s="705"/>
      <c r="L50" s="705"/>
      <c r="M50" s="705"/>
      <c r="N50" s="705"/>
      <c r="O50" s="705"/>
      <c r="P50" s="705"/>
      <c r="Q50" s="705"/>
      <c r="R50" s="708" t="s">
        <v>274</v>
      </c>
      <c r="S50" s="571"/>
      <c r="T50" s="572"/>
      <c r="U50" s="571"/>
      <c r="V50" s="709">
        <f>+T50*U50</f>
        <v>0</v>
      </c>
      <c r="W50" s="710" t="s">
        <v>279</v>
      </c>
      <c r="X50" s="254"/>
      <c r="Y50" s="254"/>
      <c r="Z50" s="254" t="s">
        <v>264</v>
      </c>
      <c r="AA50" s="254"/>
      <c r="AB50" s="254"/>
      <c r="AC50" s="254"/>
      <c r="AD50" s="513"/>
      <c r="AE50" s="514"/>
      <c r="AF50" s="562" t="s">
        <v>256</v>
      </c>
      <c r="AG50" s="563" t="s">
        <v>275</v>
      </c>
      <c r="AH50" s="564" t="s">
        <v>248</v>
      </c>
      <c r="AI50" s="565" t="s">
        <v>274</v>
      </c>
      <c r="AJ50" s="566"/>
      <c r="AK50" s="567"/>
      <c r="AL50" s="568"/>
      <c r="AM50" s="569"/>
      <c r="AN50" s="567"/>
      <c r="AO50" s="567"/>
      <c r="AP50" s="567"/>
      <c r="AQ50" s="567"/>
      <c r="AR50" s="567"/>
      <c r="AS50" s="567"/>
      <c r="AT50" s="567"/>
      <c r="AU50" s="570" t="s">
        <v>274</v>
      </c>
      <c r="AV50" s="571"/>
      <c r="AW50" s="572"/>
      <c r="AX50" s="571"/>
      <c r="AY50" s="515">
        <f>+AW50*AX50</f>
        <v>0</v>
      </c>
      <c r="AZ50" s="574" t="s">
        <v>279</v>
      </c>
      <c r="BA50" s="254"/>
      <c r="BB50" s="254"/>
      <c r="BC50" s="254"/>
      <c r="BD50" s="254"/>
      <c r="BE50" s="254"/>
      <c r="BF50" s="254"/>
      <c r="BG50" s="254"/>
      <c r="BH50" s="254"/>
      <c r="BI50" s="254"/>
      <c r="BJ50" s="254"/>
      <c r="BK50" s="254"/>
      <c r="BL50" s="254"/>
      <c r="BM50" s="254"/>
      <c r="BN50" s="254"/>
      <c r="BO50" s="254"/>
      <c r="BP50" s="254"/>
      <c r="BQ50" s="254"/>
      <c r="BR50" s="254"/>
      <c r="BS50" s="254"/>
      <c r="BT50" s="254"/>
      <c r="BU50" s="262"/>
      <c r="BV50" s="254"/>
      <c r="BX50" s="70"/>
    </row>
    <row r="51" spans="1:76" ht="31.15" customHeight="1">
      <c r="A51" s="894"/>
      <c r="B51" s="894"/>
      <c r="C51" s="894"/>
      <c r="D51" s="894"/>
      <c r="E51" s="894"/>
      <c r="F51" s="894"/>
      <c r="G51" s="894"/>
      <c r="H51" s="894"/>
      <c r="I51" s="894"/>
      <c r="J51" s="894"/>
      <c r="K51" s="894"/>
      <c r="L51" s="894"/>
      <c r="M51" s="894"/>
      <c r="N51" s="894"/>
      <c r="O51" s="894"/>
      <c r="P51" s="894"/>
      <c r="Q51" s="894"/>
      <c r="R51" s="894"/>
      <c r="S51" s="894"/>
      <c r="T51" s="894"/>
      <c r="U51" s="894"/>
      <c r="V51" s="894"/>
      <c r="W51" s="894"/>
      <c r="X51" s="24"/>
      <c r="Y51" s="24"/>
      <c r="Z51" s="24"/>
      <c r="AA51" s="24"/>
      <c r="AB51" s="24"/>
      <c r="AD51" s="894"/>
      <c r="AE51" s="894"/>
      <c r="AF51" s="894"/>
      <c r="AG51" s="894"/>
      <c r="AH51" s="894"/>
      <c r="AI51" s="894"/>
      <c r="AJ51" s="894"/>
      <c r="AK51" s="894"/>
      <c r="AL51" s="894"/>
      <c r="AM51" s="894"/>
      <c r="AN51" s="894"/>
      <c r="AO51" s="894"/>
      <c r="AP51" s="894"/>
      <c r="AQ51" s="894"/>
      <c r="AR51" s="894"/>
      <c r="AS51" s="894"/>
      <c r="AT51" s="894"/>
      <c r="AU51" s="894"/>
      <c r="AV51" s="894"/>
      <c r="AW51" s="894"/>
      <c r="AX51" s="894"/>
      <c r="AY51" s="894"/>
      <c r="AZ51" s="894"/>
      <c r="BM51" s="24"/>
      <c r="BT51" s="24"/>
      <c r="BU51" s="682"/>
      <c r="BV51" s="231"/>
      <c r="BX51" s="231"/>
    </row>
    <row r="52" spans="1:76" s="242" customFormat="1">
      <c r="A52" s="311"/>
      <c r="B52" s="234"/>
      <c r="C52" s="235"/>
      <c r="D52" s="235"/>
      <c r="E52" s="235"/>
      <c r="F52" s="235"/>
      <c r="G52" s="236"/>
      <c r="H52" s="237"/>
      <c r="I52" s="238"/>
      <c r="J52" s="237"/>
      <c r="K52" s="239"/>
      <c r="L52" s="239"/>
      <c r="M52" s="239"/>
      <c r="N52" s="239"/>
      <c r="O52" s="239"/>
      <c r="P52" s="239"/>
      <c r="Q52" s="239"/>
      <c r="R52" s="464"/>
      <c r="S52" s="241"/>
      <c r="T52" s="312"/>
      <c r="U52" s="241"/>
      <c r="V52" s="241"/>
      <c r="W52" s="241"/>
      <c r="X52" s="241"/>
      <c r="Y52" s="241"/>
      <c r="Z52" s="241"/>
      <c r="AA52" s="241"/>
      <c r="AB52" s="241"/>
      <c r="AC52" s="241"/>
      <c r="AD52" s="311"/>
      <c r="AE52" s="234"/>
      <c r="AF52" s="235"/>
      <c r="AG52" s="235"/>
      <c r="AH52" s="235"/>
      <c r="AI52" s="235"/>
      <c r="AJ52" s="236"/>
      <c r="AK52" s="237"/>
      <c r="AL52" s="238"/>
      <c r="AM52" s="237"/>
      <c r="AN52" s="239"/>
      <c r="AO52" s="239"/>
      <c r="AP52" s="239"/>
      <c r="AQ52" s="239"/>
      <c r="AR52" s="239"/>
      <c r="AS52" s="239"/>
      <c r="AT52" s="239"/>
      <c r="AU52" s="464"/>
      <c r="AV52" s="241"/>
      <c r="AW52" s="312"/>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683"/>
    </row>
    <row r="53" spans="1:76">
      <c r="R53" s="465"/>
      <c r="S53" s="244"/>
      <c r="T53" s="313"/>
      <c r="U53" s="244"/>
      <c r="V53" s="244"/>
      <c r="W53" s="244"/>
      <c r="X53" s="244"/>
      <c r="Y53" s="244"/>
      <c r="Z53" s="244"/>
      <c r="AA53" s="244"/>
      <c r="AB53" s="244"/>
      <c r="AC53" s="244"/>
      <c r="AU53" s="465"/>
      <c r="AV53" s="244"/>
      <c r="AW53" s="313"/>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31"/>
      <c r="BU53" s="682"/>
      <c r="BV53" s="231"/>
      <c r="BX53" s="231"/>
    </row>
    <row r="54" spans="1:76">
      <c r="S54" s="244"/>
      <c r="T54" s="313"/>
      <c r="U54" s="244"/>
      <c r="V54" s="244"/>
      <c r="W54" s="244"/>
      <c r="X54" s="244"/>
      <c r="Y54" s="244"/>
      <c r="Z54" s="244"/>
      <c r="AA54" s="244"/>
      <c r="AB54" s="244"/>
      <c r="AC54" s="244"/>
      <c r="AV54" s="244"/>
      <c r="AW54" s="313"/>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31"/>
      <c r="BU54" s="682"/>
      <c r="BV54" s="231"/>
      <c r="BX54" s="231"/>
    </row>
    <row r="55" spans="1:76">
      <c r="S55" s="24"/>
      <c r="T55" s="313"/>
      <c r="U55" s="24"/>
      <c r="V55" s="24"/>
      <c r="W55" s="24"/>
      <c r="X55" s="24"/>
      <c r="Y55" s="24"/>
      <c r="Z55" s="24"/>
      <c r="AA55" s="24"/>
      <c r="AB55" s="24"/>
      <c r="AV55" s="24"/>
      <c r="AW55" s="313"/>
      <c r="AX55" s="24"/>
      <c r="AY55" s="24"/>
      <c r="AZ55" s="24"/>
      <c r="BC55" s="228"/>
      <c r="BJ55" s="244"/>
      <c r="BK55" s="229"/>
      <c r="BL55" s="230"/>
      <c r="BM55" s="231"/>
      <c r="BN55" s="232"/>
      <c r="BO55" s="231"/>
      <c r="BP55" s="231"/>
      <c r="BQ55" s="231"/>
      <c r="BR55" s="231"/>
      <c r="BS55" s="231"/>
      <c r="BT55" s="231"/>
      <c r="BU55" s="682"/>
      <c r="BV55" s="231"/>
      <c r="BX55" s="231"/>
    </row>
    <row r="56" spans="1:76">
      <c r="S56" s="24"/>
      <c r="T56" s="313"/>
      <c r="U56" s="24"/>
      <c r="V56" s="24"/>
      <c r="W56" s="24"/>
      <c r="X56" s="24"/>
      <c r="Y56" s="24"/>
      <c r="Z56" s="24"/>
      <c r="AA56" s="24"/>
      <c r="AB56" s="24"/>
      <c r="AV56" s="24"/>
      <c r="AW56" s="313"/>
      <c r="AX56" s="24"/>
      <c r="AY56" s="24"/>
      <c r="AZ56" s="24"/>
      <c r="BC56" s="228"/>
      <c r="BK56" s="229"/>
      <c r="BL56" s="230"/>
      <c r="BM56" s="231"/>
      <c r="BN56" s="232"/>
      <c r="BO56" s="231"/>
      <c r="BP56" s="231"/>
      <c r="BQ56" s="231"/>
      <c r="BR56" s="231"/>
      <c r="BS56" s="231"/>
      <c r="BT56" s="231"/>
      <c r="BU56" s="682"/>
      <c r="BV56" s="231"/>
      <c r="BX56" s="231"/>
    </row>
    <row r="57" spans="1:76">
      <c r="S57" s="24"/>
      <c r="T57" s="313"/>
      <c r="U57" s="24"/>
      <c r="V57" s="24"/>
      <c r="W57" s="24"/>
      <c r="X57" s="24"/>
      <c r="Y57" s="24"/>
      <c r="Z57" s="24"/>
      <c r="AA57" s="24"/>
      <c r="AB57" s="24"/>
      <c r="AV57" s="24"/>
      <c r="AW57" s="313"/>
      <c r="AX57" s="24"/>
      <c r="AY57" s="24"/>
      <c r="AZ57" s="24"/>
      <c r="BC57" s="228"/>
      <c r="BK57" s="229"/>
      <c r="BL57" s="230"/>
      <c r="BM57" s="231"/>
      <c r="BN57" s="232"/>
      <c r="BO57" s="231"/>
      <c r="BP57" s="231"/>
      <c r="BQ57" s="231"/>
      <c r="BR57" s="231"/>
      <c r="BS57" s="231"/>
      <c r="BT57" s="231"/>
      <c r="BU57" s="682"/>
      <c r="BV57" s="231"/>
      <c r="BX57" s="231"/>
    </row>
    <row r="58" spans="1:76">
      <c r="S58" s="24"/>
      <c r="T58" s="313"/>
      <c r="U58" s="24"/>
      <c r="V58" s="24"/>
      <c r="W58" s="24"/>
      <c r="X58" s="24"/>
      <c r="Y58" s="24"/>
      <c r="Z58" s="24"/>
      <c r="AA58" s="24"/>
      <c r="AB58" s="24"/>
      <c r="AV58" s="24"/>
      <c r="AW58" s="313"/>
      <c r="AX58" s="24"/>
      <c r="AY58" s="24"/>
      <c r="AZ58" s="24"/>
      <c r="BC58" s="228"/>
      <c r="BK58" s="229"/>
      <c r="BL58" s="230"/>
      <c r="BM58" s="231"/>
      <c r="BN58" s="232"/>
      <c r="BO58" s="231"/>
      <c r="BP58" s="231"/>
      <c r="BQ58" s="231"/>
      <c r="BR58" s="231"/>
      <c r="BS58" s="231"/>
      <c r="BT58" s="231"/>
      <c r="BU58" s="682"/>
      <c r="BV58" s="231"/>
      <c r="BX58" s="231"/>
    </row>
    <row r="59" spans="1:76">
      <c r="S59" s="24"/>
      <c r="T59" s="313"/>
      <c r="U59" s="24"/>
      <c r="V59" s="24"/>
      <c r="W59" s="24"/>
      <c r="X59" s="24"/>
      <c r="Y59" s="24"/>
      <c r="Z59" s="24"/>
      <c r="AA59" s="24"/>
      <c r="AB59" s="24"/>
      <c r="AV59" s="24"/>
      <c r="AW59" s="313"/>
      <c r="AX59" s="24"/>
      <c r="AY59" s="24"/>
      <c r="AZ59" s="24"/>
      <c r="BC59" s="228"/>
      <c r="BK59" s="229"/>
      <c r="BL59" s="230"/>
      <c r="BM59" s="231"/>
      <c r="BN59" s="232"/>
      <c r="BO59" s="231"/>
      <c r="BP59" s="231"/>
      <c r="BQ59" s="231"/>
      <c r="BR59" s="231"/>
      <c r="BS59" s="231"/>
      <c r="BT59" s="231"/>
      <c r="BU59" s="682"/>
      <c r="BV59" s="231"/>
      <c r="BX59" s="231"/>
    </row>
    <row r="60" spans="1:76">
      <c r="S60" s="24"/>
      <c r="T60" s="313"/>
      <c r="U60" s="24"/>
      <c r="V60" s="24"/>
      <c r="W60" s="24"/>
      <c r="X60" s="24"/>
      <c r="Y60" s="24"/>
      <c r="Z60" s="24"/>
      <c r="AA60" s="24"/>
      <c r="AB60" s="24"/>
      <c r="AV60" s="24"/>
      <c r="AW60" s="313"/>
      <c r="AX60" s="24"/>
      <c r="AY60" s="24"/>
      <c r="AZ60" s="24"/>
      <c r="BC60" s="228"/>
      <c r="BK60" s="229"/>
      <c r="BL60" s="230"/>
      <c r="BM60" s="231"/>
      <c r="BN60" s="232"/>
      <c r="BO60" s="231"/>
      <c r="BP60" s="231"/>
      <c r="BQ60" s="231"/>
      <c r="BR60" s="231"/>
      <c r="BS60" s="231"/>
      <c r="BT60" s="231"/>
      <c r="BU60" s="682"/>
      <c r="BV60" s="231"/>
      <c r="BX60" s="231"/>
    </row>
    <row r="61" spans="1:76">
      <c r="S61" s="24"/>
      <c r="T61" s="313"/>
      <c r="U61" s="24"/>
      <c r="V61" s="24"/>
      <c r="W61" s="24"/>
      <c r="X61" s="24"/>
      <c r="Y61" s="24"/>
      <c r="Z61" s="24"/>
      <c r="AA61" s="24"/>
      <c r="AB61" s="24"/>
      <c r="AV61" s="24"/>
      <c r="AW61" s="313"/>
      <c r="AX61" s="24"/>
      <c r="AY61" s="24"/>
      <c r="AZ61" s="24"/>
      <c r="BC61" s="228"/>
      <c r="BK61" s="229"/>
      <c r="BL61" s="230"/>
      <c r="BM61" s="231"/>
      <c r="BN61" s="232"/>
      <c r="BO61" s="231"/>
      <c r="BP61" s="231"/>
      <c r="BQ61" s="231"/>
      <c r="BR61" s="231"/>
      <c r="BS61" s="231"/>
      <c r="BT61" s="231"/>
      <c r="BU61" s="682"/>
      <c r="BV61" s="231"/>
      <c r="BX61" s="231"/>
    </row>
    <row r="62" spans="1:76">
      <c r="S62" s="24"/>
      <c r="T62" s="313"/>
      <c r="U62" s="24"/>
      <c r="V62" s="24"/>
      <c r="W62" s="24"/>
      <c r="X62" s="24"/>
      <c r="Y62" s="24"/>
      <c r="Z62" s="24"/>
      <c r="AA62" s="24"/>
      <c r="AB62" s="24"/>
      <c r="AV62" s="24"/>
      <c r="AW62" s="313"/>
      <c r="AX62" s="24"/>
      <c r="AY62" s="24"/>
      <c r="AZ62" s="24"/>
      <c r="BC62" s="228"/>
      <c r="BK62" s="229"/>
      <c r="BL62" s="230"/>
      <c r="BM62" s="231"/>
      <c r="BN62" s="232"/>
      <c r="BO62" s="231"/>
      <c r="BP62" s="231"/>
      <c r="BQ62" s="231"/>
      <c r="BR62" s="231"/>
      <c r="BS62" s="231"/>
      <c r="BT62" s="231"/>
      <c r="BU62" s="682"/>
      <c r="BV62" s="231"/>
      <c r="BX62" s="231"/>
    </row>
    <row r="63" spans="1:76">
      <c r="S63" s="24"/>
      <c r="T63" s="313"/>
      <c r="U63" s="24"/>
      <c r="V63" s="24"/>
      <c r="W63" s="24"/>
      <c r="X63" s="24"/>
      <c r="Y63" s="24"/>
      <c r="Z63" s="24"/>
      <c r="AA63" s="24"/>
      <c r="AB63" s="24"/>
      <c r="AV63" s="24"/>
      <c r="AW63" s="313"/>
      <c r="AX63" s="24"/>
      <c r="AY63" s="24"/>
      <c r="AZ63" s="24"/>
      <c r="BC63" s="228"/>
      <c r="BK63" s="229"/>
      <c r="BL63" s="230"/>
      <c r="BM63" s="231"/>
      <c r="BN63" s="232"/>
      <c r="BO63" s="231"/>
      <c r="BP63" s="231"/>
      <c r="BQ63" s="231"/>
      <c r="BR63" s="231"/>
      <c r="BS63" s="231"/>
      <c r="BT63" s="231"/>
      <c r="BU63" s="682"/>
      <c r="BV63" s="231"/>
      <c r="BX63" s="231"/>
    </row>
    <row r="64" spans="1:76">
      <c r="S64" s="24"/>
      <c r="T64" s="313"/>
      <c r="U64" s="24"/>
      <c r="V64" s="24"/>
      <c r="W64" s="24"/>
      <c r="X64" s="24"/>
      <c r="Y64" s="24"/>
      <c r="Z64" s="24"/>
      <c r="AA64" s="24"/>
      <c r="AB64" s="24"/>
      <c r="AV64" s="24"/>
      <c r="AW64" s="313"/>
      <c r="AX64" s="24"/>
      <c r="AY64" s="24"/>
      <c r="AZ64" s="24"/>
      <c r="BC64" s="228"/>
      <c r="BK64" s="229"/>
      <c r="BL64" s="230"/>
      <c r="BM64" s="231"/>
      <c r="BN64" s="232"/>
      <c r="BO64" s="231"/>
      <c r="BP64" s="231"/>
      <c r="BQ64" s="231"/>
      <c r="BR64" s="231"/>
      <c r="BS64" s="231"/>
      <c r="BT64" s="231"/>
      <c r="BU64" s="682"/>
      <c r="BV64" s="231"/>
      <c r="BX64" s="231"/>
    </row>
    <row r="65" spans="19:76">
      <c r="S65" s="24"/>
      <c r="T65" s="313"/>
      <c r="U65" s="24"/>
      <c r="V65" s="24"/>
      <c r="W65" s="24"/>
      <c r="X65" s="24"/>
      <c r="Y65" s="24"/>
      <c r="Z65" s="24"/>
      <c r="AA65" s="24"/>
      <c r="AB65" s="24"/>
      <c r="AV65" s="24"/>
      <c r="AW65" s="313"/>
      <c r="AX65" s="24"/>
      <c r="AY65" s="24"/>
      <c r="AZ65" s="24"/>
      <c r="BC65" s="228"/>
      <c r="BK65" s="229"/>
      <c r="BL65" s="230"/>
      <c r="BM65" s="231"/>
      <c r="BN65" s="232"/>
      <c r="BO65" s="231"/>
      <c r="BP65" s="231"/>
      <c r="BQ65" s="231"/>
      <c r="BR65" s="231"/>
      <c r="BS65" s="231"/>
      <c r="BT65" s="231"/>
      <c r="BU65" s="682"/>
      <c r="BV65" s="231"/>
      <c r="BX65" s="231"/>
    </row>
    <row r="66" spans="19:76">
      <c r="S66" s="24"/>
      <c r="T66" s="313"/>
      <c r="U66" s="24"/>
      <c r="V66" s="24"/>
      <c r="W66" s="24"/>
      <c r="X66" s="24"/>
      <c r="Y66" s="24"/>
      <c r="Z66" s="24"/>
      <c r="AA66" s="24"/>
      <c r="AB66" s="24"/>
      <c r="AV66" s="24"/>
      <c r="AW66" s="313"/>
      <c r="AX66" s="24"/>
      <c r="AY66" s="24"/>
      <c r="AZ66" s="24"/>
      <c r="BC66" s="228"/>
      <c r="BK66" s="229"/>
      <c r="BL66" s="230"/>
      <c r="BM66" s="231"/>
      <c r="BN66" s="232"/>
      <c r="BO66" s="231"/>
      <c r="BP66" s="231"/>
      <c r="BQ66" s="231"/>
      <c r="BR66" s="231"/>
      <c r="BS66" s="231"/>
      <c r="BT66" s="231"/>
      <c r="BU66" s="682"/>
      <c r="BV66" s="231"/>
      <c r="BX66" s="231"/>
    </row>
    <row r="67" spans="19:76">
      <c r="S67" s="24"/>
      <c r="T67" s="313"/>
      <c r="U67" s="24"/>
      <c r="V67" s="24"/>
      <c r="W67" s="24"/>
      <c r="X67" s="24"/>
      <c r="Y67" s="24"/>
      <c r="Z67" s="24"/>
      <c r="AA67" s="24"/>
      <c r="AB67" s="24"/>
      <c r="AV67" s="24"/>
      <c r="AW67" s="313"/>
      <c r="AX67" s="24"/>
      <c r="AY67" s="24"/>
      <c r="AZ67" s="24"/>
      <c r="BC67" s="228"/>
      <c r="BK67" s="229"/>
      <c r="BL67" s="230"/>
      <c r="BM67" s="231"/>
      <c r="BN67" s="232"/>
      <c r="BO67" s="231"/>
      <c r="BP67" s="231"/>
      <c r="BQ67" s="231"/>
      <c r="BR67" s="231"/>
      <c r="BS67" s="231"/>
      <c r="BT67" s="231"/>
      <c r="BU67" s="682"/>
      <c r="BV67" s="231"/>
      <c r="BX67" s="231"/>
    </row>
    <row r="68" spans="19:76">
      <c r="S68" s="24"/>
      <c r="T68" s="313"/>
      <c r="U68" s="24"/>
      <c r="V68" s="24"/>
      <c r="W68" s="24"/>
      <c r="X68" s="24"/>
      <c r="Y68" s="24"/>
      <c r="Z68" s="24"/>
      <c r="AA68" s="24"/>
      <c r="AB68" s="24"/>
      <c r="AV68" s="24"/>
      <c r="AW68" s="313"/>
      <c r="AX68" s="24"/>
      <c r="AY68" s="24"/>
      <c r="AZ68" s="24"/>
      <c r="BC68" s="228"/>
      <c r="BK68" s="229"/>
      <c r="BL68" s="230"/>
      <c r="BM68" s="231"/>
      <c r="BN68" s="232"/>
      <c r="BO68" s="231"/>
      <c r="BP68" s="231"/>
      <c r="BQ68" s="231"/>
      <c r="BR68" s="231"/>
      <c r="BS68" s="231"/>
      <c r="BT68" s="231"/>
      <c r="BU68" s="231"/>
      <c r="BV68" s="231"/>
      <c r="BX68" s="231"/>
    </row>
    <row r="69" spans="19:76">
      <c r="S69" s="24"/>
      <c r="T69" s="313"/>
      <c r="U69" s="24"/>
      <c r="V69" s="24"/>
      <c r="W69" s="24"/>
      <c r="X69" s="24"/>
      <c r="Y69" s="24"/>
      <c r="Z69" s="24"/>
      <c r="AA69" s="24"/>
      <c r="AB69" s="24"/>
      <c r="AV69" s="24"/>
      <c r="AW69" s="313"/>
      <c r="AX69" s="24"/>
      <c r="AY69" s="24"/>
      <c r="AZ69" s="24"/>
      <c r="BC69" s="228"/>
      <c r="BK69" s="229"/>
      <c r="BL69" s="230"/>
      <c r="BM69" s="231"/>
      <c r="BN69" s="232"/>
      <c r="BO69" s="231"/>
      <c r="BP69" s="231"/>
      <c r="BQ69" s="231"/>
      <c r="BR69" s="231"/>
      <c r="BS69" s="231"/>
      <c r="BT69" s="231"/>
      <c r="BU69" s="231"/>
      <c r="BV69" s="231"/>
      <c r="BX69" s="231"/>
    </row>
    <row r="70" spans="19:76">
      <c r="S70" s="24"/>
      <c r="T70" s="313"/>
      <c r="U70" s="24"/>
      <c r="V70" s="24"/>
      <c r="W70" s="24"/>
      <c r="X70" s="24"/>
      <c r="Y70" s="24"/>
      <c r="Z70" s="24"/>
      <c r="AA70" s="24"/>
      <c r="AB70" s="24"/>
      <c r="AV70" s="24"/>
      <c r="AW70" s="313"/>
      <c r="AX70" s="24"/>
      <c r="AY70" s="24"/>
      <c r="AZ70" s="24"/>
      <c r="BC70" s="228"/>
      <c r="BK70" s="229"/>
      <c r="BL70" s="230"/>
      <c r="BM70" s="231"/>
      <c r="BN70" s="232"/>
      <c r="BO70" s="231"/>
      <c r="BP70" s="231"/>
      <c r="BQ70" s="231"/>
      <c r="BR70" s="231"/>
      <c r="BS70" s="231"/>
      <c r="BT70" s="231"/>
      <c r="BU70" s="231"/>
      <c r="BV70" s="231"/>
      <c r="BX70" s="231"/>
    </row>
    <row r="71" spans="19:76">
      <c r="S71" s="24"/>
      <c r="T71" s="313"/>
      <c r="U71" s="24"/>
      <c r="V71" s="24"/>
      <c r="W71" s="24"/>
      <c r="X71" s="24"/>
      <c r="Y71" s="24"/>
      <c r="Z71" s="24"/>
      <c r="AA71" s="24"/>
      <c r="AB71" s="24"/>
      <c r="AV71" s="24"/>
      <c r="AW71" s="313"/>
      <c r="AX71" s="24"/>
      <c r="AY71" s="24"/>
      <c r="AZ71" s="24"/>
      <c r="BC71" s="228"/>
      <c r="BK71" s="229"/>
      <c r="BL71" s="230"/>
      <c r="BM71" s="231"/>
      <c r="BN71" s="232"/>
      <c r="BO71" s="231"/>
      <c r="BP71" s="231"/>
      <c r="BQ71" s="231"/>
      <c r="BR71" s="231"/>
      <c r="BS71" s="231"/>
      <c r="BT71" s="231"/>
      <c r="BU71" s="231"/>
      <c r="BV71" s="231"/>
      <c r="BX71" s="231"/>
    </row>
    <row r="72" spans="19:76">
      <c r="S72" s="24"/>
      <c r="T72" s="313"/>
      <c r="U72" s="24"/>
      <c r="V72" s="24"/>
      <c r="W72" s="24"/>
      <c r="X72" s="24"/>
      <c r="Y72" s="24"/>
      <c r="Z72" s="24"/>
      <c r="AA72" s="24"/>
      <c r="AB72" s="24"/>
      <c r="AV72" s="24"/>
      <c r="AW72" s="313"/>
      <c r="AX72" s="24"/>
      <c r="AY72" s="24"/>
      <c r="AZ72" s="24"/>
      <c r="BC72" s="228"/>
      <c r="BK72" s="229"/>
      <c r="BL72" s="230"/>
      <c r="BM72" s="231"/>
      <c r="BN72" s="232"/>
      <c r="BO72" s="231"/>
      <c r="BP72" s="231"/>
      <c r="BQ72" s="231"/>
      <c r="BR72" s="231"/>
      <c r="BS72" s="231"/>
      <c r="BT72" s="231"/>
      <c r="BU72" s="231"/>
      <c r="BV72" s="231"/>
      <c r="BX72" s="231"/>
    </row>
    <row r="73" spans="19:76">
      <c r="S73" s="24"/>
      <c r="T73" s="313"/>
      <c r="U73" s="24"/>
      <c r="V73" s="24"/>
      <c r="W73" s="24"/>
      <c r="X73" s="24"/>
      <c r="Y73" s="24"/>
      <c r="Z73" s="24"/>
      <c r="AA73" s="24"/>
      <c r="AB73" s="24"/>
      <c r="AV73" s="24"/>
      <c r="AW73" s="313"/>
      <c r="AX73" s="24"/>
      <c r="AY73" s="24"/>
      <c r="AZ73" s="24"/>
      <c r="BC73" s="228"/>
      <c r="BK73" s="229"/>
      <c r="BL73" s="230"/>
      <c r="BM73" s="231"/>
      <c r="BN73" s="232"/>
      <c r="BO73" s="231"/>
      <c r="BP73" s="231"/>
      <c r="BQ73" s="231"/>
      <c r="BR73" s="231"/>
      <c r="BS73" s="231"/>
      <c r="BT73" s="231"/>
      <c r="BU73" s="231"/>
      <c r="BV73" s="231"/>
      <c r="BX73" s="231"/>
    </row>
    <row r="74" spans="19:76">
      <c r="S74" s="24"/>
      <c r="T74" s="313"/>
      <c r="U74" s="24"/>
      <c r="V74" s="24"/>
      <c r="W74" s="24"/>
      <c r="X74" s="24"/>
      <c r="Y74" s="24"/>
      <c r="Z74" s="24"/>
      <c r="AA74" s="24"/>
      <c r="AB74" s="24"/>
      <c r="AV74" s="24"/>
      <c r="AW74" s="313"/>
      <c r="AX74" s="24"/>
      <c r="AY74" s="24"/>
      <c r="AZ74" s="24"/>
      <c r="BC74" s="228"/>
      <c r="BK74" s="229"/>
      <c r="BL74" s="230"/>
      <c r="BM74" s="231"/>
      <c r="BN74" s="232"/>
      <c r="BO74" s="231"/>
      <c r="BP74" s="231"/>
      <c r="BQ74" s="231"/>
      <c r="BR74" s="231"/>
      <c r="BS74" s="231"/>
      <c r="BT74" s="231"/>
      <c r="BU74" s="231"/>
      <c r="BV74" s="231"/>
      <c r="BX74" s="231"/>
    </row>
    <row r="75" spans="19:76">
      <c r="S75" s="24"/>
      <c r="T75" s="313"/>
      <c r="U75" s="24"/>
      <c r="V75" s="24"/>
      <c r="W75" s="24"/>
      <c r="X75" s="24"/>
      <c r="Y75" s="24"/>
      <c r="Z75" s="24"/>
      <c r="AA75" s="24"/>
      <c r="AB75" s="24"/>
      <c r="AV75" s="24"/>
      <c r="AW75" s="313"/>
      <c r="AX75" s="24"/>
      <c r="AY75" s="24"/>
      <c r="AZ75" s="24"/>
      <c r="BC75" s="228"/>
      <c r="BK75" s="229"/>
      <c r="BL75" s="230"/>
      <c r="BM75" s="231"/>
      <c r="BN75" s="232"/>
      <c r="BO75" s="231"/>
      <c r="BP75" s="231"/>
      <c r="BQ75" s="231"/>
      <c r="BR75" s="231"/>
      <c r="BS75" s="231"/>
      <c r="BT75" s="231"/>
      <c r="BU75" s="231"/>
      <c r="BV75" s="231"/>
      <c r="BX75" s="231"/>
    </row>
    <row r="76" spans="19:76">
      <c r="S76" s="24"/>
      <c r="T76" s="313"/>
      <c r="U76" s="24"/>
      <c r="V76" s="24"/>
      <c r="W76" s="24"/>
      <c r="X76" s="24"/>
      <c r="Y76" s="24"/>
      <c r="Z76" s="24"/>
      <c r="AA76" s="24"/>
      <c r="AB76" s="24"/>
      <c r="AV76" s="24"/>
      <c r="AW76" s="313"/>
      <c r="AX76" s="24"/>
      <c r="AY76" s="24"/>
      <c r="AZ76" s="24"/>
      <c r="BC76" s="228"/>
      <c r="BK76" s="229"/>
      <c r="BL76" s="230"/>
      <c r="BM76" s="231"/>
      <c r="BN76" s="232"/>
      <c r="BO76" s="231"/>
      <c r="BP76" s="231"/>
      <c r="BQ76" s="231"/>
      <c r="BR76" s="231"/>
      <c r="BS76" s="231"/>
      <c r="BT76" s="231"/>
      <c r="BU76" s="231"/>
      <c r="BV76" s="231"/>
      <c r="BX76" s="231"/>
    </row>
    <row r="77" spans="19:76">
      <c r="S77" s="24"/>
      <c r="T77" s="313"/>
      <c r="U77" s="24"/>
      <c r="V77" s="24"/>
      <c r="W77" s="24"/>
      <c r="X77" s="24"/>
      <c r="Y77" s="24"/>
      <c r="Z77" s="24"/>
      <c r="AA77" s="24"/>
      <c r="AB77" s="24"/>
      <c r="AV77" s="24"/>
      <c r="AW77" s="313"/>
      <c r="AX77" s="24"/>
      <c r="AY77" s="24"/>
      <c r="AZ77" s="24"/>
      <c r="BC77" s="228"/>
      <c r="BK77" s="229"/>
      <c r="BL77" s="230"/>
      <c r="BM77" s="231"/>
      <c r="BN77" s="232"/>
      <c r="BO77" s="231"/>
      <c r="BP77" s="231"/>
      <c r="BQ77" s="231"/>
      <c r="BR77" s="231"/>
      <c r="BS77" s="231"/>
      <c r="BT77" s="231"/>
      <c r="BU77" s="231"/>
      <c r="BV77" s="231"/>
      <c r="BX77" s="231"/>
    </row>
    <row r="78" spans="19:76">
      <c r="S78" s="24"/>
      <c r="T78" s="313"/>
      <c r="U78" s="24"/>
      <c r="V78" s="24"/>
      <c r="W78" s="24"/>
      <c r="X78" s="24"/>
      <c r="Y78" s="24"/>
      <c r="Z78" s="24"/>
      <c r="AA78" s="24"/>
      <c r="AB78" s="24"/>
      <c r="AV78" s="24"/>
      <c r="AW78" s="313"/>
      <c r="AX78" s="24"/>
      <c r="AY78" s="24"/>
      <c r="AZ78" s="24"/>
      <c r="BC78" s="228"/>
      <c r="BK78" s="229"/>
      <c r="BL78" s="230"/>
      <c r="BM78" s="231"/>
      <c r="BN78" s="232"/>
      <c r="BO78" s="231"/>
      <c r="BP78" s="231"/>
      <c r="BQ78" s="231"/>
      <c r="BR78" s="231"/>
      <c r="BS78" s="231"/>
      <c r="BT78" s="231"/>
      <c r="BU78" s="231"/>
      <c r="BV78" s="231"/>
      <c r="BX78" s="231"/>
    </row>
    <row r="79" spans="19:76">
      <c r="S79" s="24"/>
      <c r="T79" s="313"/>
      <c r="U79" s="24"/>
      <c r="V79" s="24"/>
      <c r="W79" s="24"/>
      <c r="X79" s="24"/>
      <c r="Y79" s="24"/>
      <c r="Z79" s="24"/>
      <c r="AA79" s="24"/>
      <c r="AB79" s="24"/>
      <c r="AV79" s="24"/>
      <c r="AW79" s="313"/>
      <c r="AX79" s="24"/>
      <c r="AY79" s="24"/>
      <c r="AZ79" s="24"/>
      <c r="BC79" s="228"/>
      <c r="BK79" s="229"/>
      <c r="BL79" s="230"/>
      <c r="BM79" s="231"/>
      <c r="BN79" s="232"/>
      <c r="BO79" s="231"/>
      <c r="BP79" s="231"/>
      <c r="BQ79" s="231"/>
      <c r="BR79" s="231"/>
      <c r="BS79" s="231"/>
      <c r="BT79" s="231"/>
      <c r="BU79" s="231"/>
      <c r="BV79" s="231"/>
      <c r="BX79" s="231"/>
    </row>
    <row r="80" spans="19:76">
      <c r="S80" s="24"/>
      <c r="T80" s="313"/>
      <c r="U80" s="24"/>
      <c r="V80" s="24"/>
      <c r="W80" s="24"/>
      <c r="X80" s="24"/>
      <c r="Y80" s="24"/>
      <c r="Z80" s="24"/>
      <c r="AA80" s="24"/>
      <c r="AB80" s="24"/>
      <c r="AV80" s="24"/>
      <c r="AW80" s="313"/>
      <c r="AX80" s="24"/>
      <c r="AY80" s="24"/>
      <c r="AZ80" s="24"/>
      <c r="BC80" s="228"/>
      <c r="BK80" s="229"/>
      <c r="BL80" s="230"/>
      <c r="BM80" s="231"/>
      <c r="BN80" s="232"/>
      <c r="BO80" s="231"/>
      <c r="BP80" s="231"/>
      <c r="BQ80" s="231"/>
      <c r="BR80" s="231"/>
      <c r="BS80" s="231"/>
      <c r="BT80" s="231"/>
      <c r="BU80" s="231"/>
      <c r="BV80" s="231"/>
      <c r="BX80" s="231"/>
    </row>
    <row r="81" spans="19:76">
      <c r="S81" s="24"/>
      <c r="T81" s="313"/>
      <c r="U81" s="24"/>
      <c r="V81" s="24"/>
      <c r="W81" s="24"/>
      <c r="X81" s="24"/>
      <c r="Y81" s="24"/>
      <c r="Z81" s="24"/>
      <c r="AA81" s="24"/>
      <c r="AB81" s="24"/>
      <c r="AV81" s="24"/>
      <c r="AW81" s="313"/>
      <c r="AX81" s="24"/>
      <c r="AY81" s="24"/>
      <c r="AZ81" s="24"/>
      <c r="BC81" s="228"/>
      <c r="BK81" s="229"/>
      <c r="BL81" s="230"/>
      <c r="BM81" s="231"/>
      <c r="BN81" s="232"/>
      <c r="BO81" s="231"/>
      <c r="BP81" s="231"/>
      <c r="BQ81" s="231"/>
      <c r="BR81" s="231"/>
      <c r="BS81" s="231"/>
      <c r="BT81" s="231"/>
      <c r="BU81" s="231"/>
      <c r="BV81" s="231"/>
      <c r="BX81" s="231"/>
    </row>
    <row r="82" spans="19:76">
      <c r="S82" s="24"/>
      <c r="T82" s="313"/>
      <c r="U82" s="24"/>
      <c r="V82" s="24"/>
      <c r="W82" s="24"/>
      <c r="X82" s="24"/>
      <c r="Y82" s="24"/>
      <c r="Z82" s="24"/>
      <c r="AA82" s="24"/>
      <c r="AB82" s="24"/>
      <c r="AV82" s="24"/>
      <c r="AW82" s="313"/>
      <c r="AX82" s="24"/>
      <c r="AY82" s="24"/>
      <c r="AZ82" s="24"/>
      <c r="BC82" s="228"/>
      <c r="BK82" s="229"/>
      <c r="BL82" s="230"/>
      <c r="BM82" s="231"/>
      <c r="BN82" s="232"/>
      <c r="BO82" s="231"/>
      <c r="BP82" s="231"/>
      <c r="BQ82" s="231"/>
      <c r="BR82" s="231"/>
      <c r="BS82" s="231"/>
      <c r="BT82" s="231"/>
      <c r="BU82" s="231"/>
      <c r="BV82" s="231"/>
      <c r="BX82" s="231"/>
    </row>
    <row r="83" spans="19:76">
      <c r="S83" s="24"/>
      <c r="T83" s="313"/>
      <c r="U83" s="24"/>
      <c r="V83" s="24"/>
      <c r="W83" s="24"/>
      <c r="X83" s="24"/>
      <c r="Y83" s="24"/>
      <c r="Z83" s="24"/>
      <c r="AA83" s="24"/>
      <c r="AB83" s="24"/>
      <c r="AV83" s="24"/>
      <c r="AW83" s="313"/>
      <c r="AX83" s="24"/>
      <c r="AY83" s="24"/>
      <c r="AZ83" s="24"/>
      <c r="BC83" s="228"/>
      <c r="BK83" s="229"/>
      <c r="BL83" s="230"/>
      <c r="BM83" s="231"/>
      <c r="BN83" s="232"/>
      <c r="BO83" s="231"/>
      <c r="BP83" s="231"/>
      <c r="BQ83" s="231"/>
      <c r="BR83" s="231"/>
      <c r="BS83" s="231"/>
      <c r="BT83" s="231"/>
      <c r="BU83" s="231"/>
      <c r="BV83" s="231"/>
      <c r="BX83" s="231"/>
    </row>
    <row r="84" spans="19:76">
      <c r="S84" s="24"/>
      <c r="T84" s="313"/>
      <c r="U84" s="24"/>
      <c r="V84" s="228"/>
      <c r="W84" s="24"/>
      <c r="X84" s="24"/>
      <c r="Y84" s="24"/>
      <c r="Z84" s="24"/>
      <c r="AA84" s="24"/>
      <c r="AB84" s="24"/>
      <c r="AV84" s="24"/>
      <c r="AW84" s="313"/>
      <c r="AX84" s="24"/>
      <c r="AY84" s="228"/>
      <c r="AZ84" s="24"/>
      <c r="BK84" s="229"/>
      <c r="BL84" s="230"/>
      <c r="BM84" s="231"/>
      <c r="BN84" s="232"/>
      <c r="BO84" s="231"/>
      <c r="BP84" s="231"/>
      <c r="BQ84" s="231"/>
      <c r="BR84" s="231"/>
      <c r="BS84" s="231"/>
      <c r="BT84" s="231"/>
      <c r="BU84" s="231"/>
      <c r="BV84" s="231"/>
      <c r="BX84" s="231"/>
    </row>
    <row r="85" spans="19:76">
      <c r="S85" s="24"/>
      <c r="T85" s="313"/>
      <c r="U85" s="24"/>
      <c r="V85" s="228"/>
      <c r="W85" s="24"/>
      <c r="X85" s="24"/>
      <c r="Y85" s="24"/>
      <c r="Z85" s="24"/>
      <c r="AA85" s="24"/>
      <c r="AB85" s="24"/>
      <c r="AV85" s="24"/>
      <c r="AW85" s="313"/>
      <c r="AX85" s="24"/>
      <c r="AY85" s="228"/>
      <c r="AZ85" s="24"/>
      <c r="BK85" s="229"/>
      <c r="BL85" s="230"/>
      <c r="BM85" s="231"/>
      <c r="BN85" s="232"/>
      <c r="BO85" s="231"/>
      <c r="BP85" s="231"/>
      <c r="BQ85" s="231"/>
      <c r="BR85" s="231"/>
      <c r="BS85" s="231"/>
      <c r="BT85" s="231"/>
      <c r="BU85" s="231"/>
      <c r="BV85" s="231"/>
      <c r="BX85" s="231"/>
    </row>
    <row r="86" spans="19:76">
      <c r="S86" s="24"/>
      <c r="T86" s="313"/>
      <c r="U86" s="24"/>
      <c r="V86" s="228"/>
      <c r="W86" s="24"/>
      <c r="X86" s="24"/>
      <c r="Y86" s="24"/>
      <c r="Z86" s="24"/>
      <c r="AA86" s="24"/>
      <c r="AB86" s="24"/>
      <c r="AV86" s="24"/>
      <c r="AW86" s="313"/>
      <c r="AX86" s="24"/>
      <c r="AY86" s="228"/>
      <c r="AZ86" s="24"/>
      <c r="BK86" s="229"/>
      <c r="BL86" s="230"/>
      <c r="BM86" s="231"/>
      <c r="BN86" s="232"/>
      <c r="BO86" s="231"/>
      <c r="BP86" s="231"/>
      <c r="BQ86" s="231"/>
      <c r="BR86" s="231"/>
      <c r="BS86" s="231"/>
      <c r="BT86" s="231"/>
      <c r="BU86" s="231"/>
      <c r="BV86" s="231"/>
      <c r="BX86" s="231"/>
    </row>
    <row r="87" spans="19:76">
      <c r="S87" s="24"/>
      <c r="T87" s="313"/>
      <c r="U87" s="24"/>
      <c r="V87" s="228"/>
      <c r="W87" s="24"/>
      <c r="X87" s="24"/>
      <c r="Y87" s="24"/>
      <c r="Z87" s="24"/>
      <c r="AA87" s="24"/>
      <c r="AB87" s="24"/>
      <c r="AV87" s="24"/>
      <c r="AW87" s="313"/>
      <c r="AX87" s="24"/>
      <c r="AY87" s="228"/>
      <c r="AZ87" s="24"/>
      <c r="BK87" s="229"/>
      <c r="BL87" s="230"/>
      <c r="BM87" s="231"/>
      <c r="BN87" s="232"/>
      <c r="BO87" s="231"/>
      <c r="BP87" s="231"/>
      <c r="BQ87" s="231"/>
      <c r="BR87" s="231"/>
      <c r="BS87" s="231"/>
      <c r="BT87" s="231"/>
      <c r="BU87" s="231"/>
      <c r="BV87" s="231"/>
      <c r="BX87" s="231"/>
    </row>
    <row r="88" spans="19:76">
      <c r="S88" s="24"/>
      <c r="T88" s="313"/>
      <c r="U88" s="24"/>
      <c r="V88" s="228"/>
      <c r="W88" s="24"/>
      <c r="X88" s="24"/>
      <c r="Y88" s="24"/>
      <c r="Z88" s="24"/>
      <c r="AA88" s="24"/>
      <c r="AB88" s="24"/>
      <c r="AV88" s="24"/>
      <c r="AW88" s="313"/>
      <c r="AX88" s="24"/>
      <c r="AY88" s="228"/>
      <c r="AZ88" s="24"/>
      <c r="BK88" s="229"/>
      <c r="BL88" s="230"/>
      <c r="BM88" s="231"/>
      <c r="BN88" s="232"/>
      <c r="BO88" s="231"/>
      <c r="BP88" s="231"/>
      <c r="BQ88" s="231"/>
      <c r="BR88" s="231"/>
      <c r="BS88" s="231"/>
      <c r="BT88" s="231"/>
      <c r="BU88" s="231"/>
      <c r="BV88" s="231"/>
      <c r="BX88" s="231"/>
    </row>
    <row r="89" spans="19:76">
      <c r="S89" s="24"/>
      <c r="T89" s="313"/>
      <c r="U89" s="24"/>
      <c r="V89" s="228"/>
      <c r="W89" s="24"/>
      <c r="X89" s="24"/>
      <c r="Y89" s="24"/>
      <c r="Z89" s="24"/>
      <c r="AA89" s="24"/>
      <c r="AB89" s="24"/>
      <c r="AV89" s="24"/>
      <c r="AW89" s="313"/>
      <c r="AX89" s="24"/>
      <c r="AY89" s="228"/>
      <c r="AZ89" s="24"/>
      <c r="BK89" s="229"/>
      <c r="BL89" s="230"/>
      <c r="BM89" s="231"/>
      <c r="BN89" s="232"/>
      <c r="BO89" s="231"/>
      <c r="BP89" s="231"/>
      <c r="BQ89" s="231"/>
      <c r="BR89" s="231"/>
      <c r="BS89" s="231"/>
      <c r="BT89" s="231"/>
      <c r="BU89" s="231"/>
      <c r="BV89" s="231"/>
      <c r="BX89" s="231"/>
    </row>
    <row r="90" spans="19:76">
      <c r="S90" s="24"/>
      <c r="T90" s="313"/>
      <c r="U90" s="24"/>
      <c r="V90" s="228"/>
      <c r="W90" s="24"/>
      <c r="X90" s="24"/>
      <c r="Y90" s="24"/>
      <c r="Z90" s="24"/>
      <c r="AA90" s="24"/>
      <c r="AB90" s="24"/>
      <c r="AV90" s="24"/>
      <c r="AW90" s="313"/>
      <c r="AX90" s="24"/>
      <c r="AY90" s="228"/>
      <c r="AZ90" s="24"/>
      <c r="BJ90" s="244"/>
      <c r="BK90" s="229"/>
      <c r="BL90" s="230"/>
      <c r="BM90" s="231"/>
      <c r="BN90" s="232"/>
      <c r="BO90" s="231"/>
      <c r="BP90" s="231"/>
      <c r="BQ90" s="231"/>
      <c r="BR90" s="231"/>
      <c r="BS90" s="231"/>
      <c r="BT90" s="231"/>
      <c r="BU90" s="231"/>
      <c r="BV90" s="231"/>
      <c r="BX90" s="231"/>
    </row>
    <row r="91" spans="19:76">
      <c r="S91" s="24"/>
      <c r="T91" s="313"/>
      <c r="U91" s="24"/>
      <c r="V91" s="228"/>
      <c r="W91" s="24"/>
      <c r="X91" s="24"/>
      <c r="Y91" s="24"/>
      <c r="Z91" s="24"/>
      <c r="AA91" s="24"/>
      <c r="AB91" s="24"/>
      <c r="AV91" s="24"/>
      <c r="AW91" s="313"/>
      <c r="AX91" s="24"/>
      <c r="AY91" s="228"/>
      <c r="AZ91" s="24"/>
      <c r="BK91" s="229"/>
      <c r="BL91" s="230"/>
      <c r="BM91" s="231"/>
      <c r="BN91" s="232"/>
      <c r="BO91" s="231"/>
      <c r="BP91" s="231"/>
      <c r="BQ91" s="231"/>
      <c r="BR91" s="231"/>
      <c r="BS91" s="231"/>
      <c r="BT91" s="231"/>
      <c r="BU91" s="231"/>
      <c r="BV91" s="231"/>
      <c r="BX91" s="231"/>
    </row>
    <row r="98" spans="72:72">
      <c r="BT98" s="244"/>
    </row>
  </sheetData>
  <sheetProtection algorithmName="SHA-512" hashValue="YLn5E+ekXuKNw6Bf4xaBLkqbJyZ+gBitRXCPjhwN8d4msrvR4rmB2RWVBXkRbF08cv7PuCREVSq03EIJvxxDKQ==" saltValue="iG6UWN5jntEZ/bAzut93mA==" spinCount="100000" sheet="1" objects="1" scenarios="1" selectLockedCells="1"/>
  <mergeCells count="29">
    <mergeCell ref="BT6:BT7"/>
    <mergeCell ref="B8:C8"/>
    <mergeCell ref="A51:W51"/>
    <mergeCell ref="A6:C7"/>
    <mergeCell ref="D6:D7"/>
    <mergeCell ref="F6:F7"/>
    <mergeCell ref="R6:R7"/>
    <mergeCell ref="S6:S7"/>
    <mergeCell ref="T6:T7"/>
    <mergeCell ref="U6:U7"/>
    <mergeCell ref="V6:V7"/>
    <mergeCell ref="B24:C24"/>
    <mergeCell ref="B39:C39"/>
    <mergeCell ref="B48:C48"/>
    <mergeCell ref="E6:E7"/>
    <mergeCell ref="AD6:AF7"/>
    <mergeCell ref="AE39:AF39"/>
    <mergeCell ref="AE48:AF48"/>
    <mergeCell ref="AD51:AZ51"/>
    <mergeCell ref="AW6:AW7"/>
    <mergeCell ref="AX6:AX7"/>
    <mergeCell ref="AY6:AY7"/>
    <mergeCell ref="AE8:AF8"/>
    <mergeCell ref="AE24:AF24"/>
    <mergeCell ref="AG6:AG7"/>
    <mergeCell ref="AH6:AH7"/>
    <mergeCell ref="AI6:AI7"/>
    <mergeCell ref="AU6:AU7"/>
    <mergeCell ref="AV6:AV7"/>
  </mergeCells>
  <phoneticPr fontId="20"/>
  <conditionalFormatting sqref="C49:R50 E47 W49:W50 W47">
    <cfRule type="cellIs" dxfId="4" priority="1" operator="equal">
      <formula>AF47</formula>
    </cfRule>
  </conditionalFormatting>
  <dataValidations count="1">
    <dataValidation type="list" allowBlank="1" showInputMessage="1" showErrorMessage="1" sqref="E49:E50 AH47 AH49:AH50 E47" xr:uid="{FD1BEC86-B9E9-4E7F-81E5-19EB6A3D0FF6}">
      <formula1>$Z$49:$Z$50</formula1>
    </dataValidation>
  </dataValidations>
  <printOptions horizontalCentered="1"/>
  <pageMargins left="0.83" right="0.48958333333333331" top="0.52" bottom="0.56999999999999995" header="0.51181102362204722" footer="0.31496062992125984"/>
  <pageSetup paperSize="9" scale="56" firstPageNumber="21" fitToHeight="9" orientation="portrait" useFirstPageNumber="1" r:id="rId1"/>
  <headerFooter alignWithMargins="0"/>
  <colBreaks count="1" manualBreakCount="1">
    <brk id="23" min="1" max="12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R110"/>
  <sheetViews>
    <sheetView view="pageBreakPreview" zoomScale="95" zoomScaleNormal="70" zoomScaleSheetLayoutView="95" workbookViewId="0">
      <selection activeCell="N21" sqref="N21"/>
    </sheetView>
  </sheetViews>
  <sheetFormatPr defaultColWidth="9" defaultRowHeight="13.5" customHeight="1"/>
  <cols>
    <col min="1" max="1" width="6.125" style="44" customWidth="1"/>
    <col min="2" max="2" width="2.625" style="45" customWidth="1"/>
    <col min="3" max="3" width="37.75" style="46" bestFit="1" customWidth="1"/>
    <col min="4" max="4" width="13.125" style="46" customWidth="1"/>
    <col min="5" max="5" width="9" style="46"/>
    <col min="6" max="6" width="9" style="476"/>
    <col min="7" max="7" width="8.5" style="51" bestFit="1" customWidth="1"/>
    <col min="8" max="17" width="4.375" style="51" customWidth="1"/>
    <col min="18" max="30" width="4.375" style="3" customWidth="1"/>
    <col min="31" max="31" width="4.375" style="52" customWidth="1"/>
    <col min="32" max="37" width="4.375" style="3" customWidth="1"/>
    <col min="38" max="40" width="8.25" style="3" customWidth="1"/>
    <col min="41" max="41" width="10.875" style="53" customWidth="1"/>
    <col min="42" max="42" width="6.625" style="49" customWidth="1"/>
    <col min="43" max="43" width="8.875" style="53" customWidth="1"/>
    <col min="44" max="44" width="9" style="53" bestFit="1"/>
    <col min="45" max="16384" width="9" style="53"/>
  </cols>
  <sheetData>
    <row r="2" spans="1:44" ht="17.25" customHeight="1">
      <c r="A2" s="54" t="s">
        <v>147</v>
      </c>
      <c r="K2" s="916" t="s">
        <v>288</v>
      </c>
      <c r="L2" s="916"/>
      <c r="M2" s="916"/>
      <c r="N2" s="916"/>
      <c r="O2" s="916" t="s">
        <v>286</v>
      </c>
      <c r="P2" s="916"/>
      <c r="Q2" s="916" t="s">
        <v>287</v>
      </c>
      <c r="R2" s="916"/>
      <c r="AN2" s="55"/>
    </row>
    <row r="3" spans="1:44" ht="13.5" customHeight="1">
      <c r="A3" s="54"/>
      <c r="K3" s="919" t="s">
        <v>285</v>
      </c>
      <c r="L3" s="919"/>
      <c r="M3" s="919"/>
      <c r="N3" s="919"/>
      <c r="O3" s="918">
        <v>8</v>
      </c>
      <c r="P3" s="918"/>
      <c r="Q3" s="918">
        <v>35</v>
      </c>
      <c r="R3" s="918"/>
      <c r="AN3" s="55"/>
    </row>
    <row r="4" spans="1:44" ht="13.5" customHeight="1" thickBot="1">
      <c r="A4" s="54"/>
      <c r="C4" s="652" t="s">
        <v>157</v>
      </c>
      <c r="D4" s="653">
        <v>272720</v>
      </c>
      <c r="E4" s="654" t="s">
        <v>156</v>
      </c>
      <c r="F4" s="477"/>
      <c r="G4" s="46"/>
      <c r="K4" s="949" t="s">
        <v>284</v>
      </c>
      <c r="L4" s="949"/>
      <c r="M4" s="949"/>
      <c r="N4" s="949"/>
      <c r="O4" s="917">
        <v>8</v>
      </c>
      <c r="P4" s="917"/>
      <c r="Q4" s="917">
        <v>70</v>
      </c>
      <c r="R4" s="917"/>
      <c r="AD4" s="51" t="s">
        <v>238</v>
      </c>
      <c r="AM4" s="920" t="s">
        <v>91</v>
      </c>
      <c r="AN4" s="920"/>
    </row>
    <row r="5" spans="1:44" ht="13.5" customHeight="1">
      <c r="A5" s="910" t="s">
        <v>58</v>
      </c>
      <c r="B5" s="911"/>
      <c r="C5" s="912"/>
      <c r="D5" s="903" t="s">
        <v>23</v>
      </c>
      <c r="E5" s="56" t="s">
        <v>4</v>
      </c>
      <c r="F5" s="950" t="s">
        <v>239</v>
      </c>
      <c r="G5" s="62" t="s">
        <v>5</v>
      </c>
      <c r="H5" s="63"/>
      <c r="I5" s="64"/>
      <c r="J5" s="64"/>
      <c r="K5" s="64"/>
      <c r="L5" s="64"/>
      <c r="M5" s="64"/>
      <c r="N5" s="64"/>
      <c r="O5" s="64"/>
      <c r="P5" s="64"/>
      <c r="Q5" s="65"/>
      <c r="R5" s="66"/>
      <c r="S5" s="64"/>
      <c r="T5" s="64"/>
      <c r="U5" s="64"/>
      <c r="V5" s="64"/>
      <c r="W5" s="64"/>
      <c r="X5" s="64"/>
      <c r="Y5" s="64"/>
      <c r="Z5" s="64"/>
      <c r="AA5" s="67"/>
      <c r="AB5" s="68"/>
      <c r="AC5" s="64"/>
      <c r="AD5" s="64"/>
      <c r="AE5" s="64"/>
      <c r="AF5" s="64"/>
      <c r="AG5" s="64"/>
      <c r="AH5" s="64"/>
      <c r="AI5" s="64"/>
      <c r="AJ5" s="64"/>
      <c r="AK5" s="69"/>
      <c r="AL5" s="926" t="s">
        <v>55</v>
      </c>
      <c r="AM5" s="928" t="s">
        <v>56</v>
      </c>
      <c r="AN5" s="930" t="s">
        <v>11</v>
      </c>
      <c r="AP5" s="70"/>
    </row>
    <row r="6" spans="1:44" ht="13.5" customHeight="1">
      <c r="A6" s="922"/>
      <c r="B6" s="923"/>
      <c r="C6" s="924"/>
      <c r="D6" s="925"/>
      <c r="E6" s="655" t="s">
        <v>1</v>
      </c>
      <c r="F6" s="951"/>
      <c r="G6" s="656" t="s">
        <v>3</v>
      </c>
      <c r="H6" s="71">
        <v>1</v>
      </c>
      <c r="I6" s="72">
        <v>2</v>
      </c>
      <c r="J6" s="72">
        <v>3</v>
      </c>
      <c r="K6" s="72">
        <v>4</v>
      </c>
      <c r="L6" s="72">
        <v>5</v>
      </c>
      <c r="M6" s="72">
        <v>6</v>
      </c>
      <c r="N6" s="72">
        <v>7</v>
      </c>
      <c r="O6" s="72">
        <v>8</v>
      </c>
      <c r="P6" s="72">
        <v>9</v>
      </c>
      <c r="Q6" s="73">
        <v>10</v>
      </c>
      <c r="R6" s="74">
        <v>11</v>
      </c>
      <c r="S6" s="72">
        <v>12</v>
      </c>
      <c r="T6" s="72">
        <v>13</v>
      </c>
      <c r="U6" s="72">
        <v>14</v>
      </c>
      <c r="V6" s="72">
        <v>15</v>
      </c>
      <c r="W6" s="72">
        <v>16</v>
      </c>
      <c r="X6" s="72">
        <v>17</v>
      </c>
      <c r="Y6" s="72">
        <v>18</v>
      </c>
      <c r="Z6" s="72">
        <v>19</v>
      </c>
      <c r="AA6" s="75">
        <v>20</v>
      </c>
      <c r="AB6" s="76">
        <v>21</v>
      </c>
      <c r="AC6" s="72">
        <v>22</v>
      </c>
      <c r="AD6" s="72">
        <v>23</v>
      </c>
      <c r="AE6" s="72">
        <v>24</v>
      </c>
      <c r="AF6" s="72">
        <v>25</v>
      </c>
      <c r="AG6" s="72">
        <v>26</v>
      </c>
      <c r="AH6" s="72">
        <v>27</v>
      </c>
      <c r="AI6" s="72">
        <v>28</v>
      </c>
      <c r="AJ6" s="72">
        <v>29</v>
      </c>
      <c r="AK6" s="77">
        <v>30</v>
      </c>
      <c r="AL6" s="927"/>
      <c r="AM6" s="929"/>
      <c r="AN6" s="931"/>
      <c r="AP6" s="70"/>
    </row>
    <row r="7" spans="1:44" ht="13.5" customHeight="1">
      <c r="A7" s="78" t="s">
        <v>59</v>
      </c>
      <c r="B7" s="932" t="s">
        <v>30</v>
      </c>
      <c r="C7" s="933"/>
      <c r="D7" s="79"/>
      <c r="E7" s="79"/>
      <c r="F7" s="151"/>
      <c r="G7" s="450"/>
      <c r="H7" s="85" t="str">
        <f t="shared" ref="H7:AK7" si="0">IF(SUM(H8:H9)&gt;0,SUM(H8:H9),"")</f>
        <v/>
      </c>
      <c r="I7" s="86" t="str">
        <f t="shared" si="0"/>
        <v/>
      </c>
      <c r="J7" s="86" t="str">
        <f t="shared" si="0"/>
        <v/>
      </c>
      <c r="K7" s="86" t="str">
        <f t="shared" si="0"/>
        <v/>
      </c>
      <c r="L7" s="86" t="str">
        <f t="shared" si="0"/>
        <v/>
      </c>
      <c r="M7" s="86" t="str">
        <f t="shared" si="0"/>
        <v/>
      </c>
      <c r="N7" s="86" t="str">
        <f t="shared" si="0"/>
        <v/>
      </c>
      <c r="O7" s="86" t="str">
        <f t="shared" si="0"/>
        <v/>
      </c>
      <c r="P7" s="86" t="str">
        <f t="shared" si="0"/>
        <v/>
      </c>
      <c r="Q7" s="87" t="str">
        <f t="shared" si="0"/>
        <v/>
      </c>
      <c r="R7" s="85" t="str">
        <f t="shared" si="0"/>
        <v/>
      </c>
      <c r="S7" s="86" t="str">
        <f t="shared" si="0"/>
        <v/>
      </c>
      <c r="T7" s="86" t="str">
        <f t="shared" si="0"/>
        <v/>
      </c>
      <c r="U7" s="86" t="str">
        <f t="shared" si="0"/>
        <v/>
      </c>
      <c r="V7" s="86" t="str">
        <f t="shared" si="0"/>
        <v/>
      </c>
      <c r="W7" s="86" t="str">
        <f t="shared" si="0"/>
        <v/>
      </c>
      <c r="X7" s="86" t="str">
        <f t="shared" si="0"/>
        <v/>
      </c>
      <c r="Y7" s="86" t="str">
        <f t="shared" si="0"/>
        <v/>
      </c>
      <c r="Z7" s="86" t="str">
        <f t="shared" si="0"/>
        <v/>
      </c>
      <c r="AA7" s="88" t="str">
        <f t="shared" si="0"/>
        <v/>
      </c>
      <c r="AB7" s="89" t="str">
        <f t="shared" si="0"/>
        <v/>
      </c>
      <c r="AC7" s="86" t="str">
        <f t="shared" si="0"/>
        <v/>
      </c>
      <c r="AD7" s="86" t="str">
        <f t="shared" si="0"/>
        <v/>
      </c>
      <c r="AE7" s="86" t="str">
        <f t="shared" si="0"/>
        <v/>
      </c>
      <c r="AF7" s="86" t="str">
        <f t="shared" si="0"/>
        <v/>
      </c>
      <c r="AG7" s="86" t="str">
        <f t="shared" si="0"/>
        <v/>
      </c>
      <c r="AH7" s="86" t="str">
        <f t="shared" si="0"/>
        <v/>
      </c>
      <c r="AI7" s="86" t="str">
        <f t="shared" si="0"/>
        <v/>
      </c>
      <c r="AJ7" s="86" t="str">
        <f t="shared" si="0"/>
        <v/>
      </c>
      <c r="AK7" s="88" t="str">
        <f t="shared" si="0"/>
        <v/>
      </c>
      <c r="AL7" s="90">
        <f>SUM(H7:AK7)</f>
        <v>0</v>
      </c>
      <c r="AM7" s="90">
        <f t="shared" ref="AM7:AM37" si="1">+SUM(H7:I7)*0.08+SUM(J7:AK7)*0.1</f>
        <v>0</v>
      </c>
      <c r="AN7" s="91">
        <f t="shared" ref="AN7:AN37" si="2">+AL7+AM7</f>
        <v>0</v>
      </c>
      <c r="AP7" s="70"/>
    </row>
    <row r="8" spans="1:44" ht="13.5" customHeight="1">
      <c r="A8" s="78" t="s">
        <v>15</v>
      </c>
      <c r="B8" s="92"/>
      <c r="C8" s="93" t="s">
        <v>296</v>
      </c>
      <c r="D8" s="94" t="s">
        <v>54</v>
      </c>
      <c r="E8" s="316">
        <f>+'【維持費シュミ　様式3-8】修繕工事項目等の設定内容'!G8</f>
        <v>1</v>
      </c>
      <c r="F8" s="417" t="str">
        <f>'【維持費シュミ　様式3-9】推定修繕工事費内訳書'!E9</f>
        <v>有・無</v>
      </c>
      <c r="G8" s="195"/>
      <c r="H8" s="575"/>
      <c r="I8" s="576"/>
      <c r="J8" s="576"/>
      <c r="K8" s="576"/>
      <c r="L8" s="576"/>
      <c r="M8" s="576"/>
      <c r="N8" s="576"/>
      <c r="O8" s="576"/>
      <c r="P8" s="576"/>
      <c r="Q8" s="577"/>
      <c r="R8" s="578"/>
      <c r="S8" s="576"/>
      <c r="T8" s="576"/>
      <c r="U8" s="576"/>
      <c r="V8" s="576"/>
      <c r="W8" s="576"/>
      <c r="X8" s="576"/>
      <c r="Y8" s="576"/>
      <c r="Z8" s="576"/>
      <c r="AA8" s="579"/>
      <c r="AB8" s="580"/>
      <c r="AC8" s="576"/>
      <c r="AD8" s="576"/>
      <c r="AE8" s="576"/>
      <c r="AF8" s="576"/>
      <c r="AG8" s="576"/>
      <c r="AH8" s="576"/>
      <c r="AI8" s="576"/>
      <c r="AJ8" s="576"/>
      <c r="AK8" s="581"/>
      <c r="AL8" s="95">
        <f t="shared" ref="AL8:AL37" si="3">SUM(H8:AK8)</f>
        <v>0</v>
      </c>
      <c r="AM8" s="95">
        <f t="shared" si="1"/>
        <v>0</v>
      </c>
      <c r="AN8" s="96">
        <f t="shared" si="2"/>
        <v>0</v>
      </c>
      <c r="AP8" s="70"/>
    </row>
    <row r="9" spans="1:44" ht="13.5" customHeight="1">
      <c r="A9" s="78"/>
      <c r="B9" s="92"/>
      <c r="C9" s="97" t="s">
        <v>297</v>
      </c>
      <c r="D9" s="94" t="s">
        <v>54</v>
      </c>
      <c r="E9" s="316">
        <f>+'【維持費シュミ　様式3-8】修繕工事項目等の設定内容'!G10</f>
        <v>1</v>
      </c>
      <c r="F9" s="417" t="str">
        <f>'【維持費シュミ　様式3-9】推定修繕工事費内訳書'!E10</f>
        <v>有・無</v>
      </c>
      <c r="G9" s="195"/>
      <c r="H9" s="575"/>
      <c r="I9" s="576"/>
      <c r="J9" s="576"/>
      <c r="K9" s="576"/>
      <c r="L9" s="576"/>
      <c r="M9" s="576"/>
      <c r="N9" s="576"/>
      <c r="O9" s="576"/>
      <c r="P9" s="576"/>
      <c r="Q9" s="577"/>
      <c r="R9" s="578"/>
      <c r="S9" s="576"/>
      <c r="T9" s="576"/>
      <c r="U9" s="576"/>
      <c r="V9" s="576"/>
      <c r="W9" s="576"/>
      <c r="X9" s="576"/>
      <c r="Y9" s="576"/>
      <c r="Z9" s="576"/>
      <c r="AA9" s="579"/>
      <c r="AB9" s="580"/>
      <c r="AC9" s="576"/>
      <c r="AD9" s="576"/>
      <c r="AE9" s="576"/>
      <c r="AF9" s="576"/>
      <c r="AG9" s="576"/>
      <c r="AH9" s="576"/>
      <c r="AI9" s="576"/>
      <c r="AJ9" s="576"/>
      <c r="AK9" s="581"/>
      <c r="AL9" s="95">
        <f t="shared" si="3"/>
        <v>0</v>
      </c>
      <c r="AM9" s="95">
        <f t="shared" si="1"/>
        <v>0</v>
      </c>
      <c r="AN9" s="96">
        <f t="shared" si="2"/>
        <v>0</v>
      </c>
      <c r="AP9" s="70"/>
    </row>
    <row r="10" spans="1:44" ht="13.5" customHeight="1">
      <c r="A10" s="98" t="s">
        <v>60</v>
      </c>
      <c r="B10" s="451" t="s">
        <v>9</v>
      </c>
      <c r="C10" s="99"/>
      <c r="D10" s="99"/>
      <c r="E10" s="99"/>
      <c r="F10" s="151"/>
      <c r="G10" s="450"/>
      <c r="H10" s="85" t="str">
        <f>IF(SUM(H11:H14)&gt;0,SUM(H11:H14),"")</f>
        <v/>
      </c>
      <c r="I10" s="86" t="str">
        <f t="shared" ref="I10:AK10" si="4">IF(SUM(I11:I14)&gt;0,SUM(I11:I14),"")</f>
        <v/>
      </c>
      <c r="J10" s="86" t="str">
        <f t="shared" si="4"/>
        <v/>
      </c>
      <c r="K10" s="86" t="str">
        <f t="shared" si="4"/>
        <v/>
      </c>
      <c r="L10" s="86" t="str">
        <f>IF(SUM(L11:L14)&gt;0,SUM(L11:L14),"")</f>
        <v/>
      </c>
      <c r="M10" s="86" t="str">
        <f t="shared" si="4"/>
        <v/>
      </c>
      <c r="N10" s="86" t="str">
        <f t="shared" si="4"/>
        <v/>
      </c>
      <c r="O10" s="86" t="str">
        <f t="shared" si="4"/>
        <v/>
      </c>
      <c r="P10" s="86" t="str">
        <f t="shared" si="4"/>
        <v/>
      </c>
      <c r="Q10" s="88" t="str">
        <f t="shared" si="4"/>
        <v/>
      </c>
      <c r="R10" s="85" t="str">
        <f>IF(SUM(R11:R14)&gt;0,SUM(R11:R14),"")</f>
        <v/>
      </c>
      <c r="S10" s="86" t="str">
        <f t="shared" si="4"/>
        <v/>
      </c>
      <c r="T10" s="86" t="str">
        <f t="shared" si="4"/>
        <v/>
      </c>
      <c r="U10" s="86" t="str">
        <f t="shared" si="4"/>
        <v/>
      </c>
      <c r="V10" s="86" t="str">
        <f t="shared" si="4"/>
        <v/>
      </c>
      <c r="W10" s="86" t="str">
        <f t="shared" si="4"/>
        <v/>
      </c>
      <c r="X10" s="86" t="str">
        <f t="shared" si="4"/>
        <v/>
      </c>
      <c r="Y10" s="86" t="str">
        <f t="shared" si="4"/>
        <v/>
      </c>
      <c r="Z10" s="86" t="str">
        <f t="shared" si="4"/>
        <v/>
      </c>
      <c r="AA10" s="88" t="str">
        <f t="shared" si="4"/>
        <v/>
      </c>
      <c r="AB10" s="85" t="str">
        <f t="shared" si="4"/>
        <v/>
      </c>
      <c r="AC10" s="86" t="str">
        <f t="shared" si="4"/>
        <v/>
      </c>
      <c r="AD10" s="86" t="str">
        <f t="shared" si="4"/>
        <v/>
      </c>
      <c r="AE10" s="86" t="str">
        <f t="shared" si="4"/>
        <v/>
      </c>
      <c r="AF10" s="86" t="str">
        <f t="shared" si="4"/>
        <v/>
      </c>
      <c r="AG10" s="86" t="str">
        <f t="shared" si="4"/>
        <v/>
      </c>
      <c r="AH10" s="86" t="str">
        <f t="shared" si="4"/>
        <v/>
      </c>
      <c r="AI10" s="86" t="str">
        <f t="shared" si="4"/>
        <v/>
      </c>
      <c r="AJ10" s="86" t="str">
        <f t="shared" si="4"/>
        <v/>
      </c>
      <c r="AK10" s="88" t="str">
        <f t="shared" si="4"/>
        <v/>
      </c>
      <c r="AL10" s="103">
        <f t="shared" si="3"/>
        <v>0</v>
      </c>
      <c r="AM10" s="103">
        <f t="shared" si="1"/>
        <v>0</v>
      </c>
      <c r="AN10" s="104">
        <f t="shared" si="2"/>
        <v>0</v>
      </c>
      <c r="AP10" s="70"/>
      <c r="AR10" s="53" t="s">
        <v>247</v>
      </c>
    </row>
    <row r="11" spans="1:44" ht="13.5" customHeight="1">
      <c r="A11" s="78" t="s">
        <v>109</v>
      </c>
      <c r="B11" s="105"/>
      <c r="C11" s="106" t="s">
        <v>98</v>
      </c>
      <c r="D11" s="107" t="s">
        <v>6</v>
      </c>
      <c r="E11" s="317">
        <f>+'【維持費シュミ　様式3-8】修繕工事項目等の設定内容'!G18</f>
        <v>1</v>
      </c>
      <c r="F11" s="418" t="str">
        <f>'【維持費シュミ　様式3-9】推定修繕工事費内訳書'!E12</f>
        <v>有・無</v>
      </c>
      <c r="G11" s="657"/>
      <c r="H11" s="582"/>
      <c r="I11" s="583"/>
      <c r="J11" s="583"/>
      <c r="K11" s="583"/>
      <c r="L11" s="583"/>
      <c r="M11" s="583"/>
      <c r="N11" s="583"/>
      <c r="O11" s="583"/>
      <c r="P11" s="583"/>
      <c r="Q11" s="584"/>
      <c r="R11" s="585"/>
      <c r="S11" s="583"/>
      <c r="T11" s="583"/>
      <c r="U11" s="583"/>
      <c r="V11" s="583"/>
      <c r="W11" s="583"/>
      <c r="X11" s="583"/>
      <c r="Y11" s="583"/>
      <c r="Z11" s="583"/>
      <c r="AA11" s="586"/>
      <c r="AB11" s="587"/>
      <c r="AC11" s="583"/>
      <c r="AD11" s="583"/>
      <c r="AE11" s="583"/>
      <c r="AF11" s="583"/>
      <c r="AG11" s="583"/>
      <c r="AH11" s="583"/>
      <c r="AI11" s="583"/>
      <c r="AJ11" s="583"/>
      <c r="AK11" s="588"/>
      <c r="AL11" s="108">
        <f t="shared" si="3"/>
        <v>0</v>
      </c>
      <c r="AM11" s="108">
        <f t="shared" si="1"/>
        <v>0</v>
      </c>
      <c r="AN11" s="109">
        <f t="shared" si="2"/>
        <v>0</v>
      </c>
      <c r="AP11" s="70"/>
      <c r="AR11" s="53" t="s">
        <v>248</v>
      </c>
    </row>
    <row r="12" spans="1:44" ht="13.5" customHeight="1">
      <c r="A12" s="110"/>
      <c r="B12" s="111"/>
      <c r="C12" s="112"/>
      <c r="D12" s="113" t="s">
        <v>62</v>
      </c>
      <c r="E12" s="318">
        <f>+'【維持費シュミ　様式3-8】修繕工事項目等の設定内容'!G20</f>
        <v>1</v>
      </c>
      <c r="F12" s="419" t="str">
        <f>'【維持費シュミ　様式3-9】推定修繕工事費内訳書'!E13</f>
        <v>有・無</v>
      </c>
      <c r="G12" s="114"/>
      <c r="H12" s="589"/>
      <c r="I12" s="590"/>
      <c r="J12" s="590"/>
      <c r="K12" s="590"/>
      <c r="L12" s="590"/>
      <c r="M12" s="590"/>
      <c r="N12" s="590"/>
      <c r="O12" s="590"/>
      <c r="P12" s="590"/>
      <c r="Q12" s="591"/>
      <c r="R12" s="592"/>
      <c r="S12" s="590"/>
      <c r="T12" s="590"/>
      <c r="U12" s="590"/>
      <c r="V12" s="590"/>
      <c r="W12" s="590"/>
      <c r="X12" s="590"/>
      <c r="Y12" s="590"/>
      <c r="Z12" s="590"/>
      <c r="AA12" s="593"/>
      <c r="AB12" s="594"/>
      <c r="AC12" s="590"/>
      <c r="AD12" s="590"/>
      <c r="AE12" s="590"/>
      <c r="AF12" s="590"/>
      <c r="AG12" s="590"/>
      <c r="AH12" s="590"/>
      <c r="AI12" s="590"/>
      <c r="AJ12" s="590"/>
      <c r="AK12" s="595"/>
      <c r="AL12" s="115">
        <f t="shared" si="3"/>
        <v>0</v>
      </c>
      <c r="AM12" s="115">
        <f t="shared" si="1"/>
        <v>0</v>
      </c>
      <c r="AN12" s="116">
        <f t="shared" si="2"/>
        <v>0</v>
      </c>
    </row>
    <row r="13" spans="1:44" ht="13.5" customHeight="1">
      <c r="A13" s="110"/>
      <c r="B13" s="117"/>
      <c r="C13" s="106" t="s">
        <v>99</v>
      </c>
      <c r="D13" s="107" t="s">
        <v>6</v>
      </c>
      <c r="E13" s="317">
        <f>+'【維持費シュミ　様式3-8】修繕工事項目等の設定内容'!G22</f>
        <v>1</v>
      </c>
      <c r="F13" s="418" t="str">
        <f>'【維持費シュミ　様式3-9】推定修繕工事費内訳書'!E14</f>
        <v>有・無</v>
      </c>
      <c r="G13" s="195"/>
      <c r="H13" s="596"/>
      <c r="I13" s="597"/>
      <c r="J13" s="597"/>
      <c r="K13" s="597"/>
      <c r="L13" s="597"/>
      <c r="M13" s="597"/>
      <c r="N13" s="597"/>
      <c r="O13" s="597"/>
      <c r="P13" s="597"/>
      <c r="Q13" s="598"/>
      <c r="R13" s="599"/>
      <c r="S13" s="597"/>
      <c r="T13" s="597"/>
      <c r="U13" s="597"/>
      <c r="V13" s="597"/>
      <c r="W13" s="597"/>
      <c r="X13" s="597"/>
      <c r="Y13" s="597"/>
      <c r="Z13" s="597"/>
      <c r="AA13" s="600"/>
      <c r="AB13" s="601"/>
      <c r="AC13" s="597"/>
      <c r="AD13" s="597"/>
      <c r="AE13" s="597"/>
      <c r="AF13" s="597"/>
      <c r="AG13" s="597"/>
      <c r="AH13" s="597"/>
      <c r="AI13" s="597"/>
      <c r="AJ13" s="597"/>
      <c r="AK13" s="602"/>
      <c r="AL13" s="95">
        <f t="shared" si="3"/>
        <v>0</v>
      </c>
      <c r="AM13" s="95">
        <f t="shared" si="1"/>
        <v>0</v>
      </c>
      <c r="AN13" s="118">
        <f t="shared" si="2"/>
        <v>0</v>
      </c>
      <c r="AP13" s="70"/>
    </row>
    <row r="14" spans="1:44" ht="13.5" customHeight="1">
      <c r="A14" s="110"/>
      <c r="B14" s="119"/>
      <c r="C14" s="120"/>
      <c r="D14" s="113" t="s">
        <v>40</v>
      </c>
      <c r="E14" s="318">
        <f>+'【維持費シュミ　様式3-8】修繕工事項目等の設定内容'!G24</f>
        <v>1</v>
      </c>
      <c r="F14" s="419" t="str">
        <f>'【維持費シュミ　様式3-9】推定修繕工事費内訳書'!E15</f>
        <v>有・無</v>
      </c>
      <c r="G14" s="658"/>
      <c r="H14" s="603"/>
      <c r="I14" s="604"/>
      <c r="J14" s="604"/>
      <c r="K14" s="604"/>
      <c r="L14" s="604"/>
      <c r="M14" s="604"/>
      <c r="N14" s="604"/>
      <c r="O14" s="604"/>
      <c r="P14" s="604"/>
      <c r="Q14" s="605"/>
      <c r="R14" s="606"/>
      <c r="S14" s="604"/>
      <c r="T14" s="604"/>
      <c r="U14" s="604"/>
      <c r="V14" s="604"/>
      <c r="W14" s="604"/>
      <c r="X14" s="604"/>
      <c r="Y14" s="604"/>
      <c r="Z14" s="604"/>
      <c r="AA14" s="607"/>
      <c r="AB14" s="608"/>
      <c r="AC14" s="604"/>
      <c r="AD14" s="604"/>
      <c r="AE14" s="604"/>
      <c r="AF14" s="604"/>
      <c r="AG14" s="604"/>
      <c r="AH14" s="604"/>
      <c r="AI14" s="604"/>
      <c r="AJ14" s="604"/>
      <c r="AK14" s="609"/>
      <c r="AL14" s="121">
        <f t="shared" si="3"/>
        <v>0</v>
      </c>
      <c r="AM14" s="121">
        <f t="shared" si="1"/>
        <v>0</v>
      </c>
      <c r="AN14" s="122">
        <f t="shared" si="2"/>
        <v>0</v>
      </c>
      <c r="AP14" s="70"/>
    </row>
    <row r="15" spans="1:44" ht="13.5" customHeight="1">
      <c r="A15" s="110"/>
      <c r="B15" s="123" t="s">
        <v>34</v>
      </c>
      <c r="C15" s="99"/>
      <c r="D15" s="99"/>
      <c r="E15" s="99"/>
      <c r="F15" s="151"/>
      <c r="G15" s="450"/>
      <c r="H15" s="85" t="str">
        <f t="shared" ref="H15:AK15" si="5">IF(SUM(H16:H18)&gt;0,SUM(H16:H18),"")</f>
        <v/>
      </c>
      <c r="I15" s="124" t="str">
        <f t="shared" si="5"/>
        <v/>
      </c>
      <c r="J15" s="124" t="str">
        <f t="shared" si="5"/>
        <v/>
      </c>
      <c r="K15" s="124" t="str">
        <f t="shared" si="5"/>
        <v/>
      </c>
      <c r="L15" s="124" t="str">
        <f t="shared" si="5"/>
        <v/>
      </c>
      <c r="M15" s="124" t="str">
        <f t="shared" si="5"/>
        <v/>
      </c>
      <c r="N15" s="124" t="str">
        <f t="shared" si="5"/>
        <v/>
      </c>
      <c r="O15" s="124" t="str">
        <f t="shared" si="5"/>
        <v/>
      </c>
      <c r="P15" s="124" t="str">
        <f t="shared" si="5"/>
        <v/>
      </c>
      <c r="Q15" s="125" t="str">
        <f t="shared" si="5"/>
        <v/>
      </c>
      <c r="R15" s="126" t="str">
        <f t="shared" si="5"/>
        <v/>
      </c>
      <c r="S15" s="124" t="str">
        <f t="shared" si="5"/>
        <v/>
      </c>
      <c r="T15" s="124" t="str">
        <f t="shared" si="5"/>
        <v/>
      </c>
      <c r="U15" s="124" t="str">
        <f t="shared" si="5"/>
        <v/>
      </c>
      <c r="V15" s="124" t="str">
        <f t="shared" si="5"/>
        <v/>
      </c>
      <c r="W15" s="124" t="str">
        <f t="shared" si="5"/>
        <v/>
      </c>
      <c r="X15" s="124" t="str">
        <f t="shared" si="5"/>
        <v/>
      </c>
      <c r="Y15" s="124" t="str">
        <f t="shared" si="5"/>
        <v/>
      </c>
      <c r="Z15" s="124" t="str">
        <f t="shared" si="5"/>
        <v/>
      </c>
      <c r="AA15" s="127" t="str">
        <f t="shared" si="5"/>
        <v/>
      </c>
      <c r="AB15" s="128" t="str">
        <f t="shared" si="5"/>
        <v/>
      </c>
      <c r="AC15" s="124" t="str">
        <f t="shared" si="5"/>
        <v/>
      </c>
      <c r="AD15" s="124" t="str">
        <f t="shared" si="5"/>
        <v/>
      </c>
      <c r="AE15" s="124" t="str">
        <f t="shared" si="5"/>
        <v/>
      </c>
      <c r="AF15" s="124" t="str">
        <f t="shared" si="5"/>
        <v/>
      </c>
      <c r="AG15" s="129" t="str">
        <f t="shared" si="5"/>
        <v/>
      </c>
      <c r="AH15" s="124" t="str">
        <f t="shared" si="5"/>
        <v/>
      </c>
      <c r="AI15" s="124" t="str">
        <f t="shared" si="5"/>
        <v/>
      </c>
      <c r="AJ15" s="124" t="str">
        <f t="shared" si="5"/>
        <v/>
      </c>
      <c r="AK15" s="130" t="str">
        <f t="shared" si="5"/>
        <v/>
      </c>
      <c r="AL15" s="103">
        <f t="shared" si="3"/>
        <v>0</v>
      </c>
      <c r="AM15" s="103">
        <f t="shared" si="1"/>
        <v>0</v>
      </c>
      <c r="AN15" s="131">
        <f t="shared" si="2"/>
        <v>0</v>
      </c>
      <c r="AP15" s="70"/>
    </row>
    <row r="16" spans="1:44" ht="13.5" customHeight="1">
      <c r="A16" s="110"/>
      <c r="B16" s="132"/>
      <c r="C16" s="133" t="s">
        <v>25</v>
      </c>
      <c r="D16" s="134" t="s">
        <v>4</v>
      </c>
      <c r="E16" s="319">
        <f>+'【維持費シュミ　様式3-8】修繕工事項目等の設定内容'!G27</f>
        <v>1</v>
      </c>
      <c r="F16" s="448" t="str">
        <f>'【維持費シュミ　様式3-9】推定修繕工事費内訳書'!E17</f>
        <v>有・無</v>
      </c>
      <c r="G16" s="198"/>
      <c r="H16" s="610"/>
      <c r="I16" s="611"/>
      <c r="J16" s="611"/>
      <c r="K16" s="611"/>
      <c r="L16" s="611"/>
      <c r="M16" s="611"/>
      <c r="N16" s="611"/>
      <c r="O16" s="611"/>
      <c r="P16" s="611"/>
      <c r="Q16" s="612"/>
      <c r="R16" s="613"/>
      <c r="S16" s="611"/>
      <c r="T16" s="611"/>
      <c r="U16" s="611"/>
      <c r="V16" s="611"/>
      <c r="W16" s="611"/>
      <c r="X16" s="611"/>
      <c r="Y16" s="611"/>
      <c r="Z16" s="611"/>
      <c r="AA16" s="614"/>
      <c r="AB16" s="615"/>
      <c r="AC16" s="611"/>
      <c r="AD16" s="611"/>
      <c r="AE16" s="611"/>
      <c r="AF16" s="611"/>
      <c r="AG16" s="616"/>
      <c r="AH16" s="611"/>
      <c r="AI16" s="611"/>
      <c r="AJ16" s="611"/>
      <c r="AK16" s="617"/>
      <c r="AL16" s="136">
        <f t="shared" si="3"/>
        <v>0</v>
      </c>
      <c r="AM16" s="136">
        <f t="shared" si="1"/>
        <v>0</v>
      </c>
      <c r="AN16" s="137">
        <f t="shared" si="2"/>
        <v>0</v>
      </c>
      <c r="AP16" s="70"/>
    </row>
    <row r="17" spans="1:42" ht="13.5" customHeight="1">
      <c r="A17" s="110"/>
      <c r="B17" s="132"/>
      <c r="C17" s="133" t="s">
        <v>270</v>
      </c>
      <c r="D17" s="134" t="s">
        <v>4</v>
      </c>
      <c r="E17" s="319">
        <f>+'【維持費シュミ　様式3-8】修繕工事項目等の設定内容'!G29</f>
        <v>1</v>
      </c>
      <c r="F17" s="417" t="str">
        <f>'【維持費シュミ　様式3-9】推定修繕工事費内訳書'!E18</f>
        <v>有・無</v>
      </c>
      <c r="G17" s="198"/>
      <c r="H17" s="610"/>
      <c r="I17" s="611"/>
      <c r="J17" s="611"/>
      <c r="K17" s="611"/>
      <c r="L17" s="611"/>
      <c r="M17" s="611"/>
      <c r="N17" s="611"/>
      <c r="O17" s="611"/>
      <c r="P17" s="611"/>
      <c r="Q17" s="612"/>
      <c r="R17" s="613"/>
      <c r="S17" s="611"/>
      <c r="T17" s="611"/>
      <c r="U17" s="611"/>
      <c r="V17" s="611"/>
      <c r="W17" s="611"/>
      <c r="X17" s="611"/>
      <c r="Y17" s="611"/>
      <c r="Z17" s="611"/>
      <c r="AA17" s="614"/>
      <c r="AB17" s="615"/>
      <c r="AC17" s="611"/>
      <c r="AD17" s="611"/>
      <c r="AE17" s="611"/>
      <c r="AF17" s="611"/>
      <c r="AG17" s="616"/>
      <c r="AH17" s="611"/>
      <c r="AI17" s="611"/>
      <c r="AJ17" s="611"/>
      <c r="AK17" s="617"/>
      <c r="AL17" s="136">
        <f t="shared" si="3"/>
        <v>0</v>
      </c>
      <c r="AM17" s="136">
        <f t="shared" si="1"/>
        <v>0</v>
      </c>
      <c r="AN17" s="137">
        <f t="shared" si="2"/>
        <v>0</v>
      </c>
      <c r="AP17" s="70"/>
    </row>
    <row r="18" spans="1:42" ht="13.5" customHeight="1">
      <c r="A18" s="110"/>
      <c r="B18" s="132"/>
      <c r="C18" s="133" t="s">
        <v>272</v>
      </c>
      <c r="D18" s="134" t="s">
        <v>4</v>
      </c>
      <c r="E18" s="319">
        <f>+'【維持費シュミ　様式3-8】修繕工事項目等の設定内容'!G31</f>
        <v>1</v>
      </c>
      <c r="F18" s="417" t="str">
        <f>'【維持費シュミ　様式3-9】推定修繕工事費内訳書'!E19</f>
        <v>有・無</v>
      </c>
      <c r="G18" s="198"/>
      <c r="H18" s="610"/>
      <c r="I18" s="611"/>
      <c r="J18" s="611"/>
      <c r="K18" s="611"/>
      <c r="L18" s="611"/>
      <c r="M18" s="611"/>
      <c r="N18" s="611"/>
      <c r="O18" s="611"/>
      <c r="P18" s="611"/>
      <c r="Q18" s="612"/>
      <c r="R18" s="613"/>
      <c r="S18" s="611"/>
      <c r="T18" s="611"/>
      <c r="U18" s="611"/>
      <c r="V18" s="611"/>
      <c r="W18" s="611"/>
      <c r="X18" s="611"/>
      <c r="Y18" s="611"/>
      <c r="Z18" s="611"/>
      <c r="AA18" s="614"/>
      <c r="AB18" s="615"/>
      <c r="AC18" s="611"/>
      <c r="AD18" s="611"/>
      <c r="AE18" s="611"/>
      <c r="AF18" s="611"/>
      <c r="AG18" s="616"/>
      <c r="AH18" s="611"/>
      <c r="AI18" s="611"/>
      <c r="AJ18" s="611"/>
      <c r="AK18" s="617"/>
      <c r="AL18" s="136">
        <f t="shared" ref="AL18" si="6">SUM(H18:AK18)</f>
        <v>0</v>
      </c>
      <c r="AM18" s="136">
        <f t="shared" ref="AM18" si="7">+SUM(H18:I18)*0.08+SUM(J18:AK18)*0.1</f>
        <v>0</v>
      </c>
      <c r="AN18" s="137">
        <f t="shared" ref="AN18" si="8">+AL18+AM18</f>
        <v>0</v>
      </c>
      <c r="AP18" s="70"/>
    </row>
    <row r="19" spans="1:42" ht="13.5" customHeight="1">
      <c r="A19" s="110"/>
      <c r="B19" s="123" t="s">
        <v>37</v>
      </c>
      <c r="C19" s="99"/>
      <c r="D19" s="99"/>
      <c r="E19" s="99"/>
      <c r="F19" s="151"/>
      <c r="G19" s="450"/>
      <c r="H19" s="138" t="str">
        <f t="shared" ref="H19:AK19" si="9">IF(SUM(H20:H25)&gt;0,SUM(H20:H25),"")</f>
        <v/>
      </c>
      <c r="I19" s="124" t="str">
        <f t="shared" si="9"/>
        <v/>
      </c>
      <c r="J19" s="124" t="str">
        <f t="shared" si="9"/>
        <v/>
      </c>
      <c r="K19" s="124" t="str">
        <f t="shared" si="9"/>
        <v/>
      </c>
      <c r="L19" s="124" t="str">
        <f t="shared" si="9"/>
        <v/>
      </c>
      <c r="M19" s="124" t="str">
        <f t="shared" si="9"/>
        <v/>
      </c>
      <c r="N19" s="124" t="str">
        <f t="shared" si="9"/>
        <v/>
      </c>
      <c r="O19" s="124" t="str">
        <f t="shared" si="9"/>
        <v/>
      </c>
      <c r="P19" s="124" t="str">
        <f t="shared" si="9"/>
        <v/>
      </c>
      <c r="Q19" s="125" t="str">
        <f t="shared" si="9"/>
        <v/>
      </c>
      <c r="R19" s="126" t="str">
        <f t="shared" si="9"/>
        <v/>
      </c>
      <c r="S19" s="124" t="str">
        <f t="shared" si="9"/>
        <v/>
      </c>
      <c r="T19" s="124" t="str">
        <f t="shared" si="9"/>
        <v/>
      </c>
      <c r="U19" s="124" t="str">
        <f t="shared" si="9"/>
        <v/>
      </c>
      <c r="V19" s="124" t="str">
        <f t="shared" si="9"/>
        <v/>
      </c>
      <c r="W19" s="124" t="str">
        <f t="shared" si="9"/>
        <v/>
      </c>
      <c r="X19" s="124" t="str">
        <f t="shared" si="9"/>
        <v/>
      </c>
      <c r="Y19" s="124" t="str">
        <f t="shared" si="9"/>
        <v/>
      </c>
      <c r="Z19" s="124" t="str">
        <f t="shared" si="9"/>
        <v/>
      </c>
      <c r="AA19" s="127" t="str">
        <f t="shared" si="9"/>
        <v/>
      </c>
      <c r="AB19" s="128" t="str">
        <f t="shared" si="9"/>
        <v/>
      </c>
      <c r="AC19" s="124" t="str">
        <f t="shared" si="9"/>
        <v/>
      </c>
      <c r="AD19" s="124" t="str">
        <f t="shared" si="9"/>
        <v/>
      </c>
      <c r="AE19" s="124" t="str">
        <f t="shared" si="9"/>
        <v/>
      </c>
      <c r="AF19" s="124" t="str">
        <f t="shared" si="9"/>
        <v/>
      </c>
      <c r="AG19" s="124" t="str">
        <f t="shared" si="9"/>
        <v/>
      </c>
      <c r="AH19" s="124" t="str">
        <f t="shared" si="9"/>
        <v/>
      </c>
      <c r="AI19" s="124" t="str">
        <f t="shared" si="9"/>
        <v/>
      </c>
      <c r="AJ19" s="124" t="str">
        <f t="shared" si="9"/>
        <v/>
      </c>
      <c r="AK19" s="130" t="str">
        <f t="shared" si="9"/>
        <v/>
      </c>
      <c r="AL19" s="103">
        <f>SUM(H19:AK19)</f>
        <v>0</v>
      </c>
      <c r="AM19" s="103">
        <f t="shared" si="1"/>
        <v>0</v>
      </c>
      <c r="AN19" s="131">
        <f t="shared" si="2"/>
        <v>0</v>
      </c>
      <c r="AP19" s="70"/>
    </row>
    <row r="20" spans="1:42" ht="13.5" customHeight="1">
      <c r="A20" s="139"/>
      <c r="B20" s="105"/>
      <c r="C20" s="140" t="s">
        <v>271</v>
      </c>
      <c r="D20" s="141" t="s">
        <v>61</v>
      </c>
      <c r="E20" s="320">
        <f>+'【維持費シュミ　様式3-8】修繕工事項目等の設定内容'!G34</f>
        <v>1</v>
      </c>
      <c r="F20" s="418" t="str">
        <f>'【維持費シュミ　様式3-9】推定修繕工事費内訳書'!E21</f>
        <v>有・無</v>
      </c>
      <c r="G20" s="142"/>
      <c r="H20" s="585"/>
      <c r="I20" s="618"/>
      <c r="J20" s="618"/>
      <c r="K20" s="618"/>
      <c r="L20" s="618"/>
      <c r="M20" s="618"/>
      <c r="N20" s="618"/>
      <c r="O20" s="618"/>
      <c r="P20" s="618"/>
      <c r="Q20" s="619"/>
      <c r="R20" s="620"/>
      <c r="S20" s="618"/>
      <c r="T20" s="618"/>
      <c r="U20" s="618"/>
      <c r="V20" s="618"/>
      <c r="W20" s="618"/>
      <c r="X20" s="618"/>
      <c r="Y20" s="618"/>
      <c r="Z20" s="618"/>
      <c r="AA20" s="621"/>
      <c r="AB20" s="622"/>
      <c r="AC20" s="618"/>
      <c r="AD20" s="618"/>
      <c r="AE20" s="618"/>
      <c r="AF20" s="618"/>
      <c r="AG20" s="618"/>
      <c r="AH20" s="618"/>
      <c r="AI20" s="618"/>
      <c r="AJ20" s="618"/>
      <c r="AK20" s="623"/>
      <c r="AL20" s="143">
        <f t="shared" si="3"/>
        <v>0</v>
      </c>
      <c r="AM20" s="143">
        <f t="shared" si="1"/>
        <v>0</v>
      </c>
      <c r="AN20" s="144">
        <f t="shared" si="2"/>
        <v>0</v>
      </c>
      <c r="AP20" s="70"/>
    </row>
    <row r="21" spans="1:42" ht="13.5" customHeight="1">
      <c r="A21" s="139"/>
      <c r="B21" s="119"/>
      <c r="C21" s="145"/>
      <c r="D21" s="146" t="s">
        <v>48</v>
      </c>
      <c r="E21" s="316">
        <f>+'【維持費シュミ　様式3-8】修繕工事項目等の設定内容'!G36</f>
        <v>1</v>
      </c>
      <c r="F21" s="419" t="str">
        <f>'【維持費シュミ　様式3-9】推定修繕工事費内訳書'!E22</f>
        <v>有・無</v>
      </c>
      <c r="G21" s="659"/>
      <c r="H21" s="624"/>
      <c r="I21" s="625"/>
      <c r="J21" s="625"/>
      <c r="K21" s="625"/>
      <c r="L21" s="625"/>
      <c r="M21" s="625"/>
      <c r="N21" s="625"/>
      <c r="O21" s="625"/>
      <c r="P21" s="625"/>
      <c r="Q21" s="626"/>
      <c r="R21" s="627"/>
      <c r="S21" s="625"/>
      <c r="T21" s="625"/>
      <c r="U21" s="625"/>
      <c r="V21" s="625"/>
      <c r="W21" s="625"/>
      <c r="X21" s="625"/>
      <c r="Y21" s="625"/>
      <c r="Z21" s="625"/>
      <c r="AA21" s="628"/>
      <c r="AB21" s="629"/>
      <c r="AC21" s="625"/>
      <c r="AD21" s="625"/>
      <c r="AE21" s="625"/>
      <c r="AF21" s="625"/>
      <c r="AG21" s="625"/>
      <c r="AH21" s="625"/>
      <c r="AI21" s="625"/>
      <c r="AJ21" s="625"/>
      <c r="AK21" s="630"/>
      <c r="AL21" s="147">
        <f t="shared" si="3"/>
        <v>0</v>
      </c>
      <c r="AM21" s="147">
        <f t="shared" si="1"/>
        <v>0</v>
      </c>
      <c r="AN21" s="148">
        <f t="shared" si="2"/>
        <v>0</v>
      </c>
      <c r="AP21" s="70"/>
    </row>
    <row r="22" spans="1:42" ht="13.5" customHeight="1">
      <c r="A22" s="139"/>
      <c r="B22" s="149" t="s">
        <v>0</v>
      </c>
      <c r="C22" s="133" t="s">
        <v>268</v>
      </c>
      <c r="D22" s="134" t="s">
        <v>26</v>
      </c>
      <c r="E22" s="319">
        <f>+'【維持費シュミ　様式3-8】修繕工事項目等の設定内容'!G38</f>
        <v>1</v>
      </c>
      <c r="F22" s="416" t="str">
        <f>'【維持費シュミ　様式3-9】推定修繕工事費内訳書'!E23</f>
        <v>有・無</v>
      </c>
      <c r="G22" s="198"/>
      <c r="H22" s="610"/>
      <c r="I22" s="611"/>
      <c r="J22" s="611"/>
      <c r="K22" s="611"/>
      <c r="L22" s="611"/>
      <c r="M22" s="611"/>
      <c r="N22" s="611"/>
      <c r="O22" s="611"/>
      <c r="P22" s="611"/>
      <c r="Q22" s="612"/>
      <c r="R22" s="613"/>
      <c r="S22" s="611"/>
      <c r="T22" s="611"/>
      <c r="U22" s="611"/>
      <c r="V22" s="611"/>
      <c r="W22" s="611"/>
      <c r="X22" s="611"/>
      <c r="Y22" s="611"/>
      <c r="Z22" s="611"/>
      <c r="AA22" s="614"/>
      <c r="AB22" s="615"/>
      <c r="AC22" s="611"/>
      <c r="AD22" s="611"/>
      <c r="AE22" s="611"/>
      <c r="AF22" s="611"/>
      <c r="AG22" s="611"/>
      <c r="AH22" s="611"/>
      <c r="AI22" s="611"/>
      <c r="AJ22" s="611"/>
      <c r="AK22" s="617"/>
      <c r="AL22" s="136">
        <f t="shared" si="3"/>
        <v>0</v>
      </c>
      <c r="AM22" s="136">
        <f t="shared" si="1"/>
        <v>0</v>
      </c>
      <c r="AN22" s="137">
        <f t="shared" si="2"/>
        <v>0</v>
      </c>
      <c r="AP22" s="70"/>
    </row>
    <row r="23" spans="1:42" ht="13.5" customHeight="1">
      <c r="A23" s="110"/>
      <c r="B23" s="123" t="s">
        <v>240</v>
      </c>
      <c r="C23" s="99"/>
      <c r="D23" s="99"/>
      <c r="E23" s="99"/>
      <c r="F23" s="151"/>
      <c r="G23" s="450"/>
      <c r="H23" s="138" t="str">
        <f>IF(SUM(H24:H25)&gt;0,SUM(H24:H25),"")</f>
        <v/>
      </c>
      <c r="I23" s="138" t="str">
        <f t="shared" ref="I23:AK23" si="10">IF(SUM(I24:I25)&gt;0,SUM(I24:I25),"")</f>
        <v/>
      </c>
      <c r="J23" s="138" t="str">
        <f t="shared" si="10"/>
        <v/>
      </c>
      <c r="K23" s="138" t="str">
        <f t="shared" si="10"/>
        <v/>
      </c>
      <c r="L23" s="138" t="str">
        <f t="shared" si="10"/>
        <v/>
      </c>
      <c r="M23" s="138" t="str">
        <f t="shared" si="10"/>
        <v/>
      </c>
      <c r="N23" s="138" t="str">
        <f t="shared" si="10"/>
        <v/>
      </c>
      <c r="O23" s="138" t="str">
        <f t="shared" si="10"/>
        <v/>
      </c>
      <c r="P23" s="138" t="str">
        <f t="shared" si="10"/>
        <v/>
      </c>
      <c r="Q23" s="138" t="str">
        <f t="shared" si="10"/>
        <v/>
      </c>
      <c r="R23" s="138" t="str">
        <f t="shared" si="10"/>
        <v/>
      </c>
      <c r="S23" s="138" t="str">
        <f t="shared" si="10"/>
        <v/>
      </c>
      <c r="T23" s="138" t="str">
        <f t="shared" si="10"/>
        <v/>
      </c>
      <c r="U23" s="138" t="str">
        <f t="shared" si="10"/>
        <v/>
      </c>
      <c r="V23" s="138" t="str">
        <f t="shared" si="10"/>
        <v/>
      </c>
      <c r="W23" s="138" t="str">
        <f t="shared" si="10"/>
        <v/>
      </c>
      <c r="X23" s="138" t="str">
        <f t="shared" si="10"/>
        <v/>
      </c>
      <c r="Y23" s="138" t="str">
        <f t="shared" si="10"/>
        <v/>
      </c>
      <c r="Z23" s="138" t="str">
        <f t="shared" si="10"/>
        <v/>
      </c>
      <c r="AA23" s="138" t="str">
        <f t="shared" si="10"/>
        <v/>
      </c>
      <c r="AB23" s="138" t="str">
        <f t="shared" si="10"/>
        <v/>
      </c>
      <c r="AC23" s="138" t="str">
        <f t="shared" si="10"/>
        <v/>
      </c>
      <c r="AD23" s="138" t="str">
        <f t="shared" si="10"/>
        <v/>
      </c>
      <c r="AE23" s="138" t="str">
        <f t="shared" si="10"/>
        <v/>
      </c>
      <c r="AF23" s="138" t="str">
        <f t="shared" si="10"/>
        <v/>
      </c>
      <c r="AG23" s="138" t="str">
        <f t="shared" si="10"/>
        <v/>
      </c>
      <c r="AH23" s="138" t="str">
        <f t="shared" si="10"/>
        <v/>
      </c>
      <c r="AI23" s="138" t="str">
        <f t="shared" si="10"/>
        <v/>
      </c>
      <c r="AJ23" s="138" t="str">
        <f>IF(SUM(AJ24:AJ25)&gt;0,SUM(AJ24:AJ25),"")</f>
        <v/>
      </c>
      <c r="AK23" s="138" t="str">
        <f t="shared" si="10"/>
        <v/>
      </c>
      <c r="AL23" s="103">
        <f>SUM(H23:AK23)</f>
        <v>0</v>
      </c>
      <c r="AM23" s="103">
        <f>+SUM(H23:I23)*0.08+SUM(J23:AK23)*0.1</f>
        <v>0</v>
      </c>
      <c r="AN23" s="131">
        <f>+AL23+AM23</f>
        <v>0</v>
      </c>
      <c r="AP23" s="70"/>
    </row>
    <row r="24" spans="1:42" ht="13.5" customHeight="1">
      <c r="A24" s="78"/>
      <c r="B24" s="265"/>
      <c r="C24" s="266" t="str">
        <f>'【維持費シュミ　様式3-8】修繕工事項目等の設定内容'!A41</f>
        <v>①任意項目</v>
      </c>
      <c r="D24" s="460" t="str">
        <f>'【維持費シュミ　様式3-9】推定修繕工事費内訳書'!F25</f>
        <v>任意</v>
      </c>
      <c r="E24" s="461">
        <f>+'【維持費シュミ　様式3-8】修繕工事項目等の設定内容'!G41</f>
        <v>1</v>
      </c>
      <c r="F24" s="462" t="str">
        <f>'【維持費シュミ　様式3-9】推定修繕工事費内訳書'!E25</f>
        <v>有・無</v>
      </c>
      <c r="G24" s="195"/>
      <c r="H24" s="575"/>
      <c r="I24" s="576"/>
      <c r="J24" s="576"/>
      <c r="K24" s="576"/>
      <c r="L24" s="576"/>
      <c r="M24" s="576"/>
      <c r="N24" s="576"/>
      <c r="O24" s="576"/>
      <c r="P24" s="576"/>
      <c r="Q24" s="577"/>
      <c r="R24" s="578"/>
      <c r="S24" s="576"/>
      <c r="T24" s="576"/>
      <c r="U24" s="576"/>
      <c r="V24" s="576"/>
      <c r="W24" s="576"/>
      <c r="X24" s="576"/>
      <c r="Y24" s="576"/>
      <c r="Z24" s="576"/>
      <c r="AA24" s="579"/>
      <c r="AB24" s="580"/>
      <c r="AC24" s="576"/>
      <c r="AD24" s="576"/>
      <c r="AE24" s="576"/>
      <c r="AF24" s="576"/>
      <c r="AG24" s="576"/>
      <c r="AH24" s="576"/>
      <c r="AI24" s="576"/>
      <c r="AJ24" s="576"/>
      <c r="AK24" s="581"/>
      <c r="AL24" s="95">
        <f t="shared" ref="AL24" si="11">SUM(H24:AK24)</f>
        <v>0</v>
      </c>
      <c r="AM24" s="95">
        <f t="shared" ref="AM24" si="12">+SUM(H24:I24)*0.08+SUM(J24:AK24)*0.1</f>
        <v>0</v>
      </c>
      <c r="AN24" s="96">
        <f t="shared" ref="AN24" si="13">+AL24+AM24</f>
        <v>0</v>
      </c>
      <c r="AP24" s="70"/>
    </row>
    <row r="25" spans="1:42" ht="13.5" customHeight="1">
      <c r="A25" s="78"/>
      <c r="B25" s="265"/>
      <c r="C25" s="266" t="str">
        <f>'【維持費シュミ　様式3-8】修繕工事項目等の設定内容'!A43</f>
        <v>②任意項目</v>
      </c>
      <c r="D25" s="460" t="str">
        <f>'【維持費シュミ　様式3-9】推定修繕工事費内訳書'!E26</f>
        <v>有・無</v>
      </c>
      <c r="E25" s="461">
        <f>+'【維持費シュミ　様式3-8】修繕工事項目等の設定内容'!G43</f>
        <v>1</v>
      </c>
      <c r="F25" s="462" t="str">
        <f>'【維持費シュミ　様式3-9】推定修繕工事費内訳書'!E26</f>
        <v>有・無</v>
      </c>
      <c r="G25" s="195"/>
      <c r="H25" s="575"/>
      <c r="I25" s="576"/>
      <c r="J25" s="576"/>
      <c r="K25" s="576"/>
      <c r="L25" s="576"/>
      <c r="M25" s="576"/>
      <c r="N25" s="576"/>
      <c r="O25" s="576"/>
      <c r="P25" s="576"/>
      <c r="Q25" s="577"/>
      <c r="R25" s="578"/>
      <c r="S25" s="576"/>
      <c r="T25" s="576"/>
      <c r="U25" s="576"/>
      <c r="V25" s="576"/>
      <c r="W25" s="576"/>
      <c r="X25" s="576"/>
      <c r="Y25" s="576"/>
      <c r="Z25" s="576"/>
      <c r="AA25" s="579"/>
      <c r="AB25" s="580"/>
      <c r="AC25" s="576"/>
      <c r="AD25" s="576"/>
      <c r="AE25" s="576"/>
      <c r="AF25" s="576"/>
      <c r="AG25" s="576"/>
      <c r="AH25" s="576"/>
      <c r="AI25" s="576"/>
      <c r="AJ25" s="576"/>
      <c r="AK25" s="581"/>
      <c r="AL25" s="95">
        <f t="shared" si="3"/>
        <v>0</v>
      </c>
      <c r="AM25" s="95">
        <f t="shared" si="1"/>
        <v>0</v>
      </c>
      <c r="AN25" s="96">
        <f t="shared" si="2"/>
        <v>0</v>
      </c>
      <c r="AP25" s="70"/>
    </row>
    <row r="26" spans="1:42" ht="13.5" customHeight="1">
      <c r="A26" s="150" t="s">
        <v>7</v>
      </c>
      <c r="B26" s="123" t="s">
        <v>241</v>
      </c>
      <c r="C26" s="99"/>
      <c r="D26" s="99"/>
      <c r="E26" s="151"/>
      <c r="F26" s="151"/>
      <c r="G26" s="450"/>
      <c r="H26" s="126" t="str">
        <f t="shared" ref="H26:AK26" si="14">IF(SUM(H27:H28)&gt;0,SUM(H27:H28),"")</f>
        <v/>
      </c>
      <c r="I26" s="124" t="str">
        <f t="shared" si="14"/>
        <v/>
      </c>
      <c r="J26" s="124" t="str">
        <f t="shared" si="14"/>
        <v/>
      </c>
      <c r="K26" s="124" t="str">
        <f t="shared" si="14"/>
        <v/>
      </c>
      <c r="L26" s="124" t="str">
        <f t="shared" si="14"/>
        <v/>
      </c>
      <c r="M26" s="124" t="str">
        <f t="shared" si="14"/>
        <v/>
      </c>
      <c r="N26" s="124" t="str">
        <f t="shared" si="14"/>
        <v/>
      </c>
      <c r="O26" s="124" t="str">
        <f t="shared" si="14"/>
        <v/>
      </c>
      <c r="P26" s="124" t="str">
        <f t="shared" si="14"/>
        <v/>
      </c>
      <c r="Q26" s="127" t="str">
        <f t="shared" si="14"/>
        <v/>
      </c>
      <c r="R26" s="126" t="str">
        <f t="shared" si="14"/>
        <v/>
      </c>
      <c r="S26" s="124" t="str">
        <f t="shared" si="14"/>
        <v/>
      </c>
      <c r="T26" s="124" t="str">
        <f t="shared" si="14"/>
        <v/>
      </c>
      <c r="U26" s="124" t="str">
        <f t="shared" si="14"/>
        <v/>
      </c>
      <c r="V26" s="124" t="str">
        <f t="shared" si="14"/>
        <v/>
      </c>
      <c r="W26" s="124" t="str">
        <f t="shared" si="14"/>
        <v/>
      </c>
      <c r="X26" s="124" t="str">
        <f t="shared" si="14"/>
        <v/>
      </c>
      <c r="Y26" s="124" t="str">
        <f t="shared" si="14"/>
        <v/>
      </c>
      <c r="Z26" s="124" t="str">
        <f t="shared" si="14"/>
        <v/>
      </c>
      <c r="AA26" s="127" t="str">
        <f t="shared" si="14"/>
        <v/>
      </c>
      <c r="AB26" s="126" t="str">
        <f t="shared" si="14"/>
        <v/>
      </c>
      <c r="AC26" s="124" t="str">
        <f t="shared" si="14"/>
        <v/>
      </c>
      <c r="AD26" s="124" t="str">
        <f t="shared" si="14"/>
        <v/>
      </c>
      <c r="AE26" s="124" t="str">
        <f t="shared" si="14"/>
        <v/>
      </c>
      <c r="AF26" s="124" t="str">
        <f t="shared" si="14"/>
        <v/>
      </c>
      <c r="AG26" s="124" t="str">
        <f t="shared" si="14"/>
        <v/>
      </c>
      <c r="AH26" s="124" t="str">
        <f t="shared" si="14"/>
        <v/>
      </c>
      <c r="AI26" s="124" t="str">
        <f t="shared" si="14"/>
        <v/>
      </c>
      <c r="AJ26" s="124" t="str">
        <f t="shared" si="14"/>
        <v/>
      </c>
      <c r="AK26" s="127" t="str">
        <f t="shared" si="14"/>
        <v/>
      </c>
      <c r="AL26" s="103">
        <f t="shared" si="3"/>
        <v>0</v>
      </c>
      <c r="AM26" s="103">
        <f t="shared" si="1"/>
        <v>0</v>
      </c>
      <c r="AN26" s="104">
        <f t="shared" si="2"/>
        <v>0</v>
      </c>
      <c r="AP26" s="70"/>
    </row>
    <row r="27" spans="1:42" ht="13.5" customHeight="1">
      <c r="A27" s="78" t="s">
        <v>65</v>
      </c>
      <c r="B27" s="119"/>
      <c r="C27" s="140" t="s">
        <v>41</v>
      </c>
      <c r="D27" s="152" t="s">
        <v>64</v>
      </c>
      <c r="E27" s="319">
        <f>+'【維持費シュミ　様式3-8】修繕工事項目等の設定内容'!G47</f>
        <v>1</v>
      </c>
      <c r="F27" s="417" t="str">
        <f>'【維持費シュミ　様式3-9】推定修繕工事費内訳書'!E28</f>
        <v>有・無</v>
      </c>
      <c r="G27" s="153"/>
      <c r="H27" s="631"/>
      <c r="I27" s="632"/>
      <c r="J27" s="632"/>
      <c r="K27" s="632"/>
      <c r="L27" s="632"/>
      <c r="M27" s="632"/>
      <c r="N27" s="632"/>
      <c r="O27" s="632"/>
      <c r="P27" s="632"/>
      <c r="Q27" s="633"/>
      <c r="R27" s="634"/>
      <c r="S27" s="632"/>
      <c r="T27" s="632"/>
      <c r="U27" s="632"/>
      <c r="V27" s="632"/>
      <c r="W27" s="632"/>
      <c r="X27" s="632"/>
      <c r="Y27" s="632"/>
      <c r="Z27" s="632"/>
      <c r="AA27" s="635"/>
      <c r="AB27" s="636"/>
      <c r="AC27" s="632"/>
      <c r="AD27" s="632"/>
      <c r="AE27" s="632"/>
      <c r="AF27" s="632"/>
      <c r="AG27" s="632"/>
      <c r="AH27" s="632"/>
      <c r="AI27" s="632"/>
      <c r="AJ27" s="632"/>
      <c r="AK27" s="637"/>
      <c r="AL27" s="154">
        <f t="shared" si="3"/>
        <v>0</v>
      </c>
      <c r="AM27" s="154">
        <f t="shared" si="1"/>
        <v>0</v>
      </c>
      <c r="AN27" s="155">
        <f t="shared" si="2"/>
        <v>0</v>
      </c>
      <c r="AP27" s="70"/>
    </row>
    <row r="28" spans="1:42" ht="13.5" customHeight="1">
      <c r="A28" s="110"/>
      <c r="B28" s="156"/>
      <c r="C28" s="157" t="s">
        <v>102</v>
      </c>
      <c r="D28" s="158" t="s">
        <v>103</v>
      </c>
      <c r="E28" s="462">
        <f>+'【維持費シュミ　様式3-8】修繕工事項目等の設定内容'!G49</f>
        <v>1</v>
      </c>
      <c r="F28" s="449" t="str">
        <f>'【維持費シュミ　様式3-9】推定修繕工事費内訳書'!E29</f>
        <v>有・無</v>
      </c>
      <c r="G28" s="198"/>
      <c r="H28" s="610"/>
      <c r="I28" s="611"/>
      <c r="J28" s="611"/>
      <c r="K28" s="611"/>
      <c r="L28" s="611"/>
      <c r="M28" s="611"/>
      <c r="N28" s="611"/>
      <c r="O28" s="611"/>
      <c r="P28" s="611"/>
      <c r="Q28" s="612"/>
      <c r="R28" s="613"/>
      <c r="S28" s="611"/>
      <c r="T28" s="611"/>
      <c r="U28" s="611"/>
      <c r="V28" s="611"/>
      <c r="W28" s="611"/>
      <c r="X28" s="611"/>
      <c r="Y28" s="611"/>
      <c r="Z28" s="611"/>
      <c r="AA28" s="614"/>
      <c r="AB28" s="615"/>
      <c r="AC28" s="611"/>
      <c r="AD28" s="611"/>
      <c r="AE28" s="611"/>
      <c r="AF28" s="611"/>
      <c r="AG28" s="611"/>
      <c r="AH28" s="611"/>
      <c r="AI28" s="611"/>
      <c r="AJ28" s="611"/>
      <c r="AK28" s="617"/>
      <c r="AL28" s="136">
        <f t="shared" ref="AL28" si="15">SUM(H28:AK28)</f>
        <v>0</v>
      </c>
      <c r="AM28" s="136">
        <f t="shared" si="1"/>
        <v>0</v>
      </c>
      <c r="AN28" s="96">
        <f t="shared" si="2"/>
        <v>0</v>
      </c>
      <c r="AP28" s="70"/>
    </row>
    <row r="29" spans="1:42" ht="13.5" customHeight="1">
      <c r="A29" s="159"/>
      <c r="B29" s="123" t="s">
        <v>242</v>
      </c>
      <c r="C29" s="99"/>
      <c r="D29" s="99"/>
      <c r="E29" s="151"/>
      <c r="F29" s="151"/>
      <c r="G29" s="450"/>
      <c r="H29" s="160" t="str">
        <f t="shared" ref="H29:AK29" si="16">IF(SUM(H30:H30)&gt;0,SUM(H30:H30),"")</f>
        <v/>
      </c>
      <c r="I29" s="124" t="str">
        <f t="shared" si="16"/>
        <v/>
      </c>
      <c r="J29" s="124" t="str">
        <f t="shared" si="16"/>
        <v/>
      </c>
      <c r="K29" s="124" t="str">
        <f t="shared" si="16"/>
        <v/>
      </c>
      <c r="L29" s="124" t="str">
        <f t="shared" si="16"/>
        <v/>
      </c>
      <c r="M29" s="124" t="str">
        <f t="shared" si="16"/>
        <v/>
      </c>
      <c r="N29" s="124" t="str">
        <f t="shared" si="16"/>
        <v/>
      </c>
      <c r="O29" s="124" t="str">
        <f t="shared" si="16"/>
        <v/>
      </c>
      <c r="P29" s="124" t="str">
        <f t="shared" si="16"/>
        <v/>
      </c>
      <c r="Q29" s="125" t="str">
        <f t="shared" si="16"/>
        <v/>
      </c>
      <c r="R29" s="126" t="str">
        <f t="shared" si="16"/>
        <v/>
      </c>
      <c r="S29" s="124" t="str">
        <f t="shared" si="16"/>
        <v/>
      </c>
      <c r="T29" s="124" t="str">
        <f t="shared" si="16"/>
        <v/>
      </c>
      <c r="U29" s="124" t="str">
        <f t="shared" si="16"/>
        <v/>
      </c>
      <c r="V29" s="124" t="str">
        <f t="shared" si="16"/>
        <v/>
      </c>
      <c r="W29" s="124" t="str">
        <f t="shared" si="16"/>
        <v/>
      </c>
      <c r="X29" s="124" t="str">
        <f t="shared" si="16"/>
        <v/>
      </c>
      <c r="Y29" s="124" t="str">
        <f t="shared" si="16"/>
        <v/>
      </c>
      <c r="Z29" s="124" t="str">
        <f t="shared" si="16"/>
        <v/>
      </c>
      <c r="AA29" s="127" t="str">
        <f t="shared" si="16"/>
        <v/>
      </c>
      <c r="AB29" s="128" t="str">
        <f t="shared" si="16"/>
        <v/>
      </c>
      <c r="AC29" s="124" t="str">
        <f t="shared" si="16"/>
        <v/>
      </c>
      <c r="AD29" s="124" t="str">
        <f t="shared" si="16"/>
        <v/>
      </c>
      <c r="AE29" s="124" t="str">
        <f t="shared" si="16"/>
        <v/>
      </c>
      <c r="AF29" s="124" t="str">
        <f t="shared" si="16"/>
        <v/>
      </c>
      <c r="AG29" s="124" t="str">
        <f t="shared" si="16"/>
        <v/>
      </c>
      <c r="AH29" s="124" t="str">
        <f t="shared" si="16"/>
        <v/>
      </c>
      <c r="AI29" s="124" t="str">
        <f t="shared" si="16"/>
        <v/>
      </c>
      <c r="AJ29" s="124" t="str">
        <f t="shared" si="16"/>
        <v/>
      </c>
      <c r="AK29" s="130" t="str">
        <f t="shared" si="16"/>
        <v/>
      </c>
      <c r="AL29" s="103">
        <f t="shared" si="3"/>
        <v>0</v>
      </c>
      <c r="AM29" s="103">
        <f t="shared" si="1"/>
        <v>0</v>
      </c>
      <c r="AN29" s="104">
        <f t="shared" si="2"/>
        <v>0</v>
      </c>
      <c r="AP29" s="70"/>
    </row>
    <row r="30" spans="1:42" ht="13.5" customHeight="1">
      <c r="A30" s="110"/>
      <c r="B30" s="119"/>
      <c r="C30" s="145" t="s">
        <v>125</v>
      </c>
      <c r="D30" s="660" t="s">
        <v>64</v>
      </c>
      <c r="E30" s="321">
        <f>+'【維持費シュミ　様式3-8】修繕工事項目等の設定内容'!G52</f>
        <v>1</v>
      </c>
      <c r="F30" s="416" t="str">
        <f>'【維持費シュミ　様式3-9】推定修繕工事費内訳書'!E31</f>
        <v>有・無</v>
      </c>
      <c r="G30" s="658"/>
      <c r="H30" s="603"/>
      <c r="I30" s="604"/>
      <c r="J30" s="604"/>
      <c r="K30" s="604"/>
      <c r="L30" s="604"/>
      <c r="M30" s="604"/>
      <c r="N30" s="604"/>
      <c r="O30" s="604"/>
      <c r="P30" s="604"/>
      <c r="Q30" s="605"/>
      <c r="R30" s="606"/>
      <c r="S30" s="604"/>
      <c r="T30" s="604"/>
      <c r="U30" s="604"/>
      <c r="V30" s="604"/>
      <c r="W30" s="604"/>
      <c r="X30" s="604"/>
      <c r="Y30" s="604"/>
      <c r="Z30" s="604"/>
      <c r="AA30" s="607"/>
      <c r="AB30" s="608"/>
      <c r="AC30" s="604"/>
      <c r="AD30" s="604"/>
      <c r="AE30" s="604"/>
      <c r="AF30" s="604"/>
      <c r="AG30" s="604"/>
      <c r="AH30" s="604"/>
      <c r="AI30" s="604"/>
      <c r="AJ30" s="604"/>
      <c r="AK30" s="609"/>
      <c r="AL30" s="121">
        <f t="shared" si="3"/>
        <v>0</v>
      </c>
      <c r="AM30" s="121">
        <f t="shared" si="1"/>
        <v>0</v>
      </c>
      <c r="AN30" s="122">
        <f t="shared" si="2"/>
        <v>0</v>
      </c>
      <c r="AP30" s="70"/>
    </row>
    <row r="31" spans="1:42" ht="13.5" customHeight="1">
      <c r="A31" s="159"/>
      <c r="B31" s="123" t="s">
        <v>243</v>
      </c>
      <c r="C31" s="99"/>
      <c r="D31" s="99"/>
      <c r="E31" s="151"/>
      <c r="F31" s="151"/>
      <c r="G31" s="450"/>
      <c r="H31" s="160" t="str">
        <f>IF(SUM(H32:H32)&gt;0,SUM(H32:H32),"")</f>
        <v/>
      </c>
      <c r="I31" s="124" t="str">
        <f t="shared" ref="I31:AK31" si="17">IF(SUM(I32:I32)&gt;0,SUM(I32:I32),"")</f>
        <v/>
      </c>
      <c r="J31" s="124" t="str">
        <f t="shared" si="17"/>
        <v/>
      </c>
      <c r="K31" s="124" t="str">
        <f t="shared" si="17"/>
        <v/>
      </c>
      <c r="L31" s="124" t="str">
        <f t="shared" si="17"/>
        <v/>
      </c>
      <c r="M31" s="124" t="str">
        <f t="shared" si="17"/>
        <v/>
      </c>
      <c r="N31" s="124" t="str">
        <f t="shared" si="17"/>
        <v/>
      </c>
      <c r="O31" s="124" t="str">
        <f t="shared" si="17"/>
        <v/>
      </c>
      <c r="P31" s="124" t="str">
        <f t="shared" si="17"/>
        <v/>
      </c>
      <c r="Q31" s="125" t="str">
        <f t="shared" si="17"/>
        <v/>
      </c>
      <c r="R31" s="126" t="str">
        <f t="shared" si="17"/>
        <v/>
      </c>
      <c r="S31" s="124" t="str">
        <f t="shared" si="17"/>
        <v/>
      </c>
      <c r="T31" s="124" t="str">
        <f t="shared" si="17"/>
        <v/>
      </c>
      <c r="U31" s="124" t="str">
        <f t="shared" si="17"/>
        <v/>
      </c>
      <c r="V31" s="124" t="str">
        <f t="shared" si="17"/>
        <v/>
      </c>
      <c r="W31" s="124" t="str">
        <f t="shared" si="17"/>
        <v/>
      </c>
      <c r="X31" s="124" t="str">
        <f t="shared" si="17"/>
        <v/>
      </c>
      <c r="Y31" s="124" t="str">
        <f t="shared" si="17"/>
        <v/>
      </c>
      <c r="Z31" s="124" t="str">
        <f t="shared" si="17"/>
        <v/>
      </c>
      <c r="AA31" s="127" t="str">
        <f t="shared" si="17"/>
        <v/>
      </c>
      <c r="AB31" s="128" t="str">
        <f t="shared" si="17"/>
        <v/>
      </c>
      <c r="AC31" s="124" t="str">
        <f>IF(SUM(AC32:AC32)&gt;0,SUM(AC32:AC32),"")</f>
        <v/>
      </c>
      <c r="AD31" s="124" t="str">
        <f t="shared" si="17"/>
        <v/>
      </c>
      <c r="AE31" s="124" t="str">
        <f t="shared" si="17"/>
        <v/>
      </c>
      <c r="AF31" s="124" t="str">
        <f t="shared" si="17"/>
        <v/>
      </c>
      <c r="AG31" s="124" t="str">
        <f t="shared" si="17"/>
        <v/>
      </c>
      <c r="AH31" s="124" t="str">
        <f t="shared" si="17"/>
        <v/>
      </c>
      <c r="AI31" s="124" t="str">
        <f t="shared" si="17"/>
        <v/>
      </c>
      <c r="AJ31" s="124" t="str">
        <f t="shared" si="17"/>
        <v/>
      </c>
      <c r="AK31" s="130" t="str">
        <f t="shared" si="17"/>
        <v/>
      </c>
      <c r="AL31" s="103">
        <f t="shared" si="3"/>
        <v>0</v>
      </c>
      <c r="AM31" s="103">
        <f t="shared" si="1"/>
        <v>0</v>
      </c>
      <c r="AN31" s="104">
        <f t="shared" si="2"/>
        <v>0</v>
      </c>
      <c r="AP31" s="70"/>
    </row>
    <row r="32" spans="1:42" ht="13.5" customHeight="1">
      <c r="A32" s="110"/>
      <c r="B32" s="132" t="s">
        <v>44</v>
      </c>
      <c r="C32" s="133" t="s">
        <v>45</v>
      </c>
      <c r="D32" s="158" t="s">
        <v>33</v>
      </c>
      <c r="E32" s="417">
        <f>+'【維持費シュミ　様式3-8】修繕工事項目等の設定内容'!G55</f>
        <v>1</v>
      </c>
      <c r="F32" s="416" t="str">
        <f>'【維持費シュミ　様式3-9】推定修繕工事費内訳書'!E33</f>
        <v>有・無</v>
      </c>
      <c r="G32" s="161"/>
      <c r="H32" s="589"/>
      <c r="I32" s="590"/>
      <c r="J32" s="590"/>
      <c r="K32" s="590"/>
      <c r="L32" s="590"/>
      <c r="M32" s="590"/>
      <c r="N32" s="590"/>
      <c r="O32" s="590"/>
      <c r="P32" s="590"/>
      <c r="Q32" s="591"/>
      <c r="R32" s="592"/>
      <c r="S32" s="590"/>
      <c r="T32" s="590"/>
      <c r="U32" s="590"/>
      <c r="V32" s="590"/>
      <c r="W32" s="590"/>
      <c r="X32" s="590"/>
      <c r="Y32" s="590"/>
      <c r="Z32" s="590"/>
      <c r="AA32" s="593"/>
      <c r="AB32" s="594"/>
      <c r="AC32" s="590"/>
      <c r="AD32" s="590"/>
      <c r="AE32" s="590"/>
      <c r="AF32" s="590"/>
      <c r="AG32" s="590"/>
      <c r="AH32" s="590"/>
      <c r="AI32" s="590"/>
      <c r="AJ32" s="590"/>
      <c r="AK32" s="595"/>
      <c r="AL32" s="115">
        <f t="shared" si="3"/>
        <v>0</v>
      </c>
      <c r="AM32" s="115">
        <f t="shared" si="1"/>
        <v>0</v>
      </c>
      <c r="AN32" s="162">
        <f t="shared" si="2"/>
        <v>0</v>
      </c>
      <c r="AP32" s="70"/>
    </row>
    <row r="33" spans="1:42" ht="13.5" customHeight="1">
      <c r="A33" s="159"/>
      <c r="B33" s="123" t="s">
        <v>244</v>
      </c>
      <c r="C33" s="99"/>
      <c r="D33" s="99"/>
      <c r="E33" s="151"/>
      <c r="F33" s="151"/>
      <c r="G33" s="450"/>
      <c r="H33" s="126" t="str">
        <f t="shared" ref="H33:AK33" si="18">IF(SUM(H34:H40)&gt;0,SUM(H34:H40),"")</f>
        <v/>
      </c>
      <c r="I33" s="124" t="str">
        <f t="shared" si="18"/>
        <v/>
      </c>
      <c r="J33" s="124" t="str">
        <f t="shared" si="18"/>
        <v/>
      </c>
      <c r="K33" s="124" t="str">
        <f t="shared" si="18"/>
        <v/>
      </c>
      <c r="L33" s="124" t="str">
        <f t="shared" si="18"/>
        <v/>
      </c>
      <c r="M33" s="124" t="str">
        <f t="shared" si="18"/>
        <v/>
      </c>
      <c r="N33" s="124" t="str">
        <f t="shared" si="18"/>
        <v/>
      </c>
      <c r="O33" s="124" t="str">
        <f t="shared" si="18"/>
        <v/>
      </c>
      <c r="P33" s="124" t="str">
        <f t="shared" si="18"/>
        <v/>
      </c>
      <c r="Q33" s="127" t="str">
        <f t="shared" si="18"/>
        <v/>
      </c>
      <c r="R33" s="126" t="str">
        <f t="shared" si="18"/>
        <v/>
      </c>
      <c r="S33" s="124" t="str">
        <f t="shared" si="18"/>
        <v/>
      </c>
      <c r="T33" s="124" t="str">
        <f t="shared" si="18"/>
        <v/>
      </c>
      <c r="U33" s="124" t="str">
        <f t="shared" si="18"/>
        <v/>
      </c>
      <c r="V33" s="124" t="str">
        <f t="shared" si="18"/>
        <v/>
      </c>
      <c r="W33" s="124" t="str">
        <f t="shared" si="18"/>
        <v/>
      </c>
      <c r="X33" s="124" t="str">
        <f t="shared" si="18"/>
        <v/>
      </c>
      <c r="Y33" s="124" t="str">
        <f t="shared" si="18"/>
        <v/>
      </c>
      <c r="Z33" s="124" t="str">
        <f t="shared" si="18"/>
        <v/>
      </c>
      <c r="AA33" s="127" t="str">
        <f t="shared" si="18"/>
        <v/>
      </c>
      <c r="AB33" s="126" t="str">
        <f t="shared" si="18"/>
        <v/>
      </c>
      <c r="AC33" s="124" t="str">
        <f t="shared" si="18"/>
        <v/>
      </c>
      <c r="AD33" s="124" t="str">
        <f t="shared" si="18"/>
        <v/>
      </c>
      <c r="AE33" s="124" t="str">
        <f t="shared" si="18"/>
        <v/>
      </c>
      <c r="AF33" s="124" t="str">
        <f t="shared" si="18"/>
        <v/>
      </c>
      <c r="AG33" s="124" t="str">
        <f t="shared" si="18"/>
        <v/>
      </c>
      <c r="AH33" s="124" t="str">
        <f t="shared" si="18"/>
        <v/>
      </c>
      <c r="AI33" s="124" t="str">
        <f t="shared" si="18"/>
        <v/>
      </c>
      <c r="AJ33" s="124" t="str">
        <f t="shared" si="18"/>
        <v/>
      </c>
      <c r="AK33" s="127" t="str">
        <f t="shared" si="18"/>
        <v/>
      </c>
      <c r="AL33" s="103">
        <f t="shared" si="3"/>
        <v>0</v>
      </c>
      <c r="AM33" s="103">
        <f t="shared" si="1"/>
        <v>0</v>
      </c>
      <c r="AN33" s="104">
        <f t="shared" si="2"/>
        <v>0</v>
      </c>
      <c r="AP33" s="70"/>
    </row>
    <row r="34" spans="1:42" ht="13.5" customHeight="1">
      <c r="A34" s="159"/>
      <c r="B34" s="132"/>
      <c r="C34" s="133" t="s">
        <v>46</v>
      </c>
      <c r="D34" s="134" t="s">
        <v>64</v>
      </c>
      <c r="E34" s="417">
        <f>+'【維持費シュミ　様式3-8】修繕工事項目等の設定内容'!G58</f>
        <v>1</v>
      </c>
      <c r="F34" s="417" t="str">
        <f>'【維持費シュミ　様式3-9】推定修繕工事費内訳書'!E35</f>
        <v>有・無</v>
      </c>
      <c r="G34" s="198"/>
      <c r="H34" s="610"/>
      <c r="I34" s="611"/>
      <c r="J34" s="611"/>
      <c r="K34" s="611"/>
      <c r="L34" s="611"/>
      <c r="M34" s="611"/>
      <c r="N34" s="611"/>
      <c r="O34" s="611"/>
      <c r="P34" s="611"/>
      <c r="Q34" s="612"/>
      <c r="R34" s="613"/>
      <c r="S34" s="611"/>
      <c r="T34" s="611"/>
      <c r="U34" s="611"/>
      <c r="V34" s="611"/>
      <c r="W34" s="611"/>
      <c r="X34" s="611"/>
      <c r="Y34" s="611"/>
      <c r="Z34" s="611"/>
      <c r="AA34" s="614"/>
      <c r="AB34" s="615"/>
      <c r="AC34" s="611"/>
      <c r="AD34" s="611"/>
      <c r="AE34" s="611"/>
      <c r="AF34" s="611"/>
      <c r="AG34" s="611"/>
      <c r="AH34" s="611"/>
      <c r="AI34" s="611"/>
      <c r="AJ34" s="611"/>
      <c r="AK34" s="617"/>
      <c r="AL34" s="136">
        <f t="shared" si="3"/>
        <v>0</v>
      </c>
      <c r="AM34" s="136">
        <f t="shared" si="1"/>
        <v>0</v>
      </c>
      <c r="AN34" s="96">
        <f t="shared" si="2"/>
        <v>0</v>
      </c>
      <c r="AP34" s="70"/>
    </row>
    <row r="35" spans="1:42" ht="13.5" customHeight="1">
      <c r="A35" s="159"/>
      <c r="B35" s="132"/>
      <c r="C35" s="133" t="s">
        <v>47</v>
      </c>
      <c r="D35" s="134" t="s">
        <v>64</v>
      </c>
      <c r="E35" s="417">
        <f>+'【維持費シュミ　様式3-8】修繕工事項目等の設定内容'!G60</f>
        <v>1</v>
      </c>
      <c r="F35" s="417" t="str">
        <f>'【維持費シュミ　様式3-9】推定修繕工事費内訳書'!E36</f>
        <v>有・無</v>
      </c>
      <c r="G35" s="198"/>
      <c r="H35" s="610"/>
      <c r="I35" s="611"/>
      <c r="J35" s="611"/>
      <c r="K35" s="611"/>
      <c r="L35" s="611"/>
      <c r="M35" s="611"/>
      <c r="N35" s="611"/>
      <c r="O35" s="611"/>
      <c r="P35" s="611"/>
      <c r="Q35" s="612"/>
      <c r="R35" s="613"/>
      <c r="S35" s="611"/>
      <c r="T35" s="611"/>
      <c r="U35" s="611"/>
      <c r="V35" s="611"/>
      <c r="W35" s="611"/>
      <c r="X35" s="611"/>
      <c r="Y35" s="611"/>
      <c r="Z35" s="611"/>
      <c r="AA35" s="614"/>
      <c r="AB35" s="615"/>
      <c r="AC35" s="611"/>
      <c r="AD35" s="611"/>
      <c r="AE35" s="611"/>
      <c r="AF35" s="611"/>
      <c r="AG35" s="611"/>
      <c r="AH35" s="611"/>
      <c r="AI35" s="611"/>
      <c r="AJ35" s="611"/>
      <c r="AK35" s="617"/>
      <c r="AL35" s="136">
        <f t="shared" si="3"/>
        <v>0</v>
      </c>
      <c r="AM35" s="136">
        <f t="shared" si="1"/>
        <v>0</v>
      </c>
      <c r="AN35" s="96">
        <f t="shared" si="2"/>
        <v>0</v>
      </c>
      <c r="AP35" s="70"/>
    </row>
    <row r="36" spans="1:42" ht="13.5" customHeight="1">
      <c r="A36" s="110"/>
      <c r="B36" s="163" t="s">
        <v>0</v>
      </c>
      <c r="C36" s="164" t="s">
        <v>100</v>
      </c>
      <c r="D36" s="134" t="s">
        <v>64</v>
      </c>
      <c r="E36" s="322">
        <f>+'【維持費シュミ　様式3-8】修繕工事項目等の設定内容'!G62</f>
        <v>1</v>
      </c>
      <c r="F36" s="417" t="str">
        <f>'【維持費シュミ　様式3-9】推定修繕工事費内訳書'!E37</f>
        <v>有・無</v>
      </c>
      <c r="G36" s="161"/>
      <c r="H36" s="589"/>
      <c r="I36" s="590"/>
      <c r="J36" s="590"/>
      <c r="K36" s="590"/>
      <c r="L36" s="590"/>
      <c r="M36" s="590"/>
      <c r="N36" s="590"/>
      <c r="O36" s="590"/>
      <c r="P36" s="590"/>
      <c r="Q36" s="591"/>
      <c r="R36" s="592"/>
      <c r="S36" s="590"/>
      <c r="T36" s="590"/>
      <c r="U36" s="590"/>
      <c r="V36" s="590"/>
      <c r="W36" s="590"/>
      <c r="X36" s="590"/>
      <c r="Y36" s="590"/>
      <c r="Z36" s="590"/>
      <c r="AA36" s="593"/>
      <c r="AB36" s="594"/>
      <c r="AC36" s="590"/>
      <c r="AD36" s="590"/>
      <c r="AE36" s="590"/>
      <c r="AF36" s="590"/>
      <c r="AG36" s="590"/>
      <c r="AH36" s="590"/>
      <c r="AI36" s="590"/>
      <c r="AJ36" s="590"/>
      <c r="AK36" s="595"/>
      <c r="AL36" s="115">
        <f t="shared" si="3"/>
        <v>0</v>
      </c>
      <c r="AM36" s="115">
        <f t="shared" si="1"/>
        <v>0</v>
      </c>
      <c r="AN36" s="162">
        <f t="shared" si="2"/>
        <v>0</v>
      </c>
      <c r="AP36" s="70"/>
    </row>
    <row r="37" spans="1:42" ht="13.5" customHeight="1">
      <c r="A37" s="110"/>
      <c r="B37" s="132" t="s">
        <v>0</v>
      </c>
      <c r="C37" s="133" t="s">
        <v>101</v>
      </c>
      <c r="D37" s="134" t="s">
        <v>64</v>
      </c>
      <c r="E37" s="417">
        <f>+'【維持費シュミ　様式3-8】修繕工事項目等の設定内容'!G64</f>
        <v>1</v>
      </c>
      <c r="F37" s="417" t="str">
        <f>'【維持費シュミ　様式3-9】推定修繕工事費内訳書'!E38</f>
        <v>有・無</v>
      </c>
      <c r="G37" s="195"/>
      <c r="H37" s="596"/>
      <c r="I37" s="597"/>
      <c r="J37" s="597"/>
      <c r="K37" s="597"/>
      <c r="L37" s="597"/>
      <c r="M37" s="597"/>
      <c r="N37" s="597"/>
      <c r="O37" s="597"/>
      <c r="P37" s="597"/>
      <c r="Q37" s="598"/>
      <c r="R37" s="599"/>
      <c r="S37" s="597"/>
      <c r="T37" s="597"/>
      <c r="U37" s="597"/>
      <c r="V37" s="597"/>
      <c r="W37" s="597"/>
      <c r="X37" s="597"/>
      <c r="Y37" s="597"/>
      <c r="Z37" s="597"/>
      <c r="AA37" s="600"/>
      <c r="AB37" s="601"/>
      <c r="AC37" s="597"/>
      <c r="AD37" s="597"/>
      <c r="AE37" s="597"/>
      <c r="AF37" s="597"/>
      <c r="AG37" s="597"/>
      <c r="AH37" s="597"/>
      <c r="AI37" s="597"/>
      <c r="AJ37" s="597"/>
      <c r="AK37" s="602"/>
      <c r="AL37" s="95">
        <f t="shared" si="3"/>
        <v>0</v>
      </c>
      <c r="AM37" s="95">
        <f t="shared" si="1"/>
        <v>0</v>
      </c>
      <c r="AN37" s="96">
        <f t="shared" si="2"/>
        <v>0</v>
      </c>
      <c r="AP37" s="70"/>
    </row>
    <row r="38" spans="1:42" ht="13.5" customHeight="1">
      <c r="A38" s="110"/>
      <c r="B38" s="123" t="s">
        <v>245</v>
      </c>
      <c r="C38" s="99"/>
      <c r="D38" s="99"/>
      <c r="E38" s="99"/>
      <c r="F38" s="151"/>
      <c r="G38" s="450"/>
      <c r="H38" s="85" t="str">
        <f>IF(SUM(H39:H40)&gt;0,SUM(H39:H40),"")</f>
        <v/>
      </c>
      <c r="I38" s="86" t="str">
        <f t="shared" ref="I38" si="19">IF(SUM(I39:I40)&gt;0,SUM(I39:I40),"")</f>
        <v/>
      </c>
      <c r="J38" s="86" t="str">
        <f t="shared" ref="J38" si="20">IF(SUM(J39:J40)&gt;0,SUM(J39:J40),"")</f>
        <v/>
      </c>
      <c r="K38" s="86" t="str">
        <f t="shared" ref="K38" si="21">IF(SUM(K39:K40)&gt;0,SUM(K39:K40),"")</f>
        <v/>
      </c>
      <c r="L38" s="86" t="str">
        <f t="shared" ref="L38" si="22">IF(SUM(L39:L40)&gt;0,SUM(L39:L40),"")</f>
        <v/>
      </c>
      <c r="M38" s="86" t="str">
        <f t="shared" ref="M38" si="23">IF(SUM(M39:M40)&gt;0,SUM(M39:M40),"")</f>
        <v/>
      </c>
      <c r="N38" s="86" t="str">
        <f t="shared" ref="N38" si="24">IF(SUM(N39:N40)&gt;0,SUM(N39:N40),"")</f>
        <v/>
      </c>
      <c r="O38" s="86" t="str">
        <f t="shared" ref="O38" si="25">IF(SUM(O39:O40)&gt;0,SUM(O39:O40),"")</f>
        <v/>
      </c>
      <c r="P38" s="86" t="str">
        <f t="shared" ref="P38" si="26">IF(SUM(P39:P40)&gt;0,SUM(P39:P40),"")</f>
        <v/>
      </c>
      <c r="Q38" s="88" t="str">
        <f t="shared" ref="Q38" si="27">IF(SUM(Q39:Q40)&gt;0,SUM(Q39:Q40),"")</f>
        <v/>
      </c>
      <c r="R38" s="85" t="str">
        <f t="shared" ref="R38" si="28">IF(SUM(R39:R40)&gt;0,SUM(R39:R40),"")</f>
        <v/>
      </c>
      <c r="S38" s="86" t="str">
        <f t="shared" ref="S38" si="29">IF(SUM(S39:S40)&gt;0,SUM(S39:S40),"")</f>
        <v/>
      </c>
      <c r="T38" s="86" t="str">
        <f t="shared" ref="T38" si="30">IF(SUM(T39:T40)&gt;0,SUM(T39:T40),"")</f>
        <v/>
      </c>
      <c r="U38" s="86" t="str">
        <f t="shared" ref="U38" si="31">IF(SUM(U39:U40)&gt;0,SUM(U39:U40),"")</f>
        <v/>
      </c>
      <c r="V38" s="86" t="str">
        <f t="shared" ref="V38" si="32">IF(SUM(V39:V40)&gt;0,SUM(V39:V40),"")</f>
        <v/>
      </c>
      <c r="W38" s="86" t="str">
        <f t="shared" ref="W38" si="33">IF(SUM(W39:W40)&gt;0,SUM(W39:W40),"")</f>
        <v/>
      </c>
      <c r="X38" s="86" t="str">
        <f t="shared" ref="X38" si="34">IF(SUM(X39:X40)&gt;0,SUM(X39:X40),"")</f>
        <v/>
      </c>
      <c r="Y38" s="86" t="str">
        <f t="shared" ref="Y38" si="35">IF(SUM(Y39:Y40)&gt;0,SUM(Y39:Y40),"")</f>
        <v/>
      </c>
      <c r="Z38" s="86" t="str">
        <f t="shared" ref="Z38" si="36">IF(SUM(Z39:Z40)&gt;0,SUM(Z39:Z40),"")</f>
        <v/>
      </c>
      <c r="AA38" s="88" t="str">
        <f t="shared" ref="AA38" si="37">IF(SUM(AA39:AA40)&gt;0,SUM(AA39:AA40),"")</f>
        <v/>
      </c>
      <c r="AB38" s="85" t="str">
        <f t="shared" ref="AB38" si="38">IF(SUM(AB39:AB40)&gt;0,SUM(AB39:AB40),"")</f>
        <v/>
      </c>
      <c r="AC38" s="86" t="str">
        <f t="shared" ref="AC38" si="39">IF(SUM(AC39:AC40)&gt;0,SUM(AC39:AC40),"")</f>
        <v/>
      </c>
      <c r="AD38" s="86" t="str">
        <f t="shared" ref="AD38" si="40">IF(SUM(AD39:AD40)&gt;0,SUM(AD39:AD40),"")</f>
        <v/>
      </c>
      <c r="AE38" s="86" t="str">
        <f t="shared" ref="AE38" si="41">IF(SUM(AE39:AE40)&gt;0,SUM(AE39:AE40),"")</f>
        <v/>
      </c>
      <c r="AF38" s="86" t="str">
        <f t="shared" ref="AF38" si="42">IF(SUM(AF39:AF40)&gt;0,SUM(AF39:AF40),"")</f>
        <v/>
      </c>
      <c r="AG38" s="86" t="str">
        <f t="shared" ref="AG38" si="43">IF(SUM(AG39:AG40)&gt;0,SUM(AG39:AG40),"")</f>
        <v/>
      </c>
      <c r="AH38" s="86" t="str">
        <f t="shared" ref="AH38" si="44">IF(SUM(AH39:AH40)&gt;0,SUM(AH39:AH40),"")</f>
        <v/>
      </c>
      <c r="AI38" s="86" t="str">
        <f t="shared" ref="AI38" si="45">IF(SUM(AI39:AI40)&gt;0,SUM(AI39:AI40),"")</f>
        <v/>
      </c>
      <c r="AJ38" s="86" t="str">
        <f>IF(SUM(AJ39:AJ40)&gt;0,SUM(AJ39:AJ40),"")</f>
        <v/>
      </c>
      <c r="AK38" s="88" t="str">
        <f t="shared" ref="AK38" si="46">IF(SUM(AK39:AK40)&gt;0,SUM(AK39:AK40),"")</f>
        <v/>
      </c>
      <c r="AL38" s="103">
        <f>SUM(H38:AK38)</f>
        <v>0</v>
      </c>
      <c r="AM38" s="103">
        <f>+SUM(H38:I38)*0.08+SUM(J38:AK38)*0.1</f>
        <v>0</v>
      </c>
      <c r="AN38" s="131">
        <f>+AL38+AM38</f>
        <v>0</v>
      </c>
      <c r="AP38" s="70"/>
    </row>
    <row r="39" spans="1:42" ht="13.5" customHeight="1">
      <c r="A39" s="78"/>
      <c r="B39" s="265"/>
      <c r="C39" s="266" t="str">
        <f>'【維持費シュミ　様式3-8】修繕工事項目等の設定内容'!A67</f>
        <v>①任意項目</v>
      </c>
      <c r="D39" s="460" t="str">
        <f>'【維持費シュミ　様式3-9】推定修繕工事費内訳書'!F40</f>
        <v>任意</v>
      </c>
      <c r="E39" s="461">
        <f>+'【維持費シュミ　様式3-8】修繕工事項目等の設定内容'!G67</f>
        <v>1</v>
      </c>
      <c r="F39" s="462" t="str">
        <f>'【維持費シュミ　様式3-9】推定修繕工事費内訳書'!E40</f>
        <v>有・無</v>
      </c>
      <c r="G39" s="195"/>
      <c r="H39" s="575"/>
      <c r="I39" s="576"/>
      <c r="J39" s="576"/>
      <c r="K39" s="576"/>
      <c r="L39" s="576"/>
      <c r="M39" s="576"/>
      <c r="N39" s="576"/>
      <c r="O39" s="576"/>
      <c r="P39" s="576"/>
      <c r="Q39" s="577"/>
      <c r="R39" s="578"/>
      <c r="S39" s="576"/>
      <c r="T39" s="576"/>
      <c r="U39" s="576"/>
      <c r="V39" s="576"/>
      <c r="W39" s="576"/>
      <c r="X39" s="576"/>
      <c r="Y39" s="576"/>
      <c r="Z39" s="576"/>
      <c r="AA39" s="579"/>
      <c r="AB39" s="580"/>
      <c r="AC39" s="576"/>
      <c r="AD39" s="576"/>
      <c r="AE39" s="576"/>
      <c r="AF39" s="576"/>
      <c r="AG39" s="576"/>
      <c r="AH39" s="576"/>
      <c r="AI39" s="576"/>
      <c r="AJ39" s="576"/>
      <c r="AK39" s="581"/>
      <c r="AL39" s="95">
        <f t="shared" ref="AL39:AL40" si="47">SUM(H39:AK39)</f>
        <v>0</v>
      </c>
      <c r="AM39" s="95">
        <f t="shared" ref="AM39:AM40" si="48">+SUM(H39:I39)*0.08+SUM(J39:AK39)*0.1</f>
        <v>0</v>
      </c>
      <c r="AN39" s="96">
        <f t="shared" ref="AN39:AN40" si="49">+AL39+AM39</f>
        <v>0</v>
      </c>
      <c r="AP39" s="70"/>
    </row>
    <row r="40" spans="1:42" ht="13.5" customHeight="1">
      <c r="A40" s="78"/>
      <c r="B40" s="265"/>
      <c r="C40" s="266" t="str">
        <f>'【維持費シュミ　様式3-8】修繕工事項目等の設定内容'!A69</f>
        <v>②任意項目</v>
      </c>
      <c r="D40" s="460" t="str">
        <f>'【維持費シュミ　様式3-9】推定修繕工事費内訳書'!F41</f>
        <v>任意</v>
      </c>
      <c r="E40" s="461">
        <f>+'【維持費シュミ　様式3-8】修繕工事項目等の設定内容'!G69</f>
        <v>1</v>
      </c>
      <c r="F40" s="462" t="str">
        <f>'【維持費シュミ　様式3-9】推定修繕工事費内訳書'!E41</f>
        <v>有・無</v>
      </c>
      <c r="G40" s="195"/>
      <c r="H40" s="575"/>
      <c r="I40" s="576"/>
      <c r="J40" s="576"/>
      <c r="K40" s="576"/>
      <c r="L40" s="576"/>
      <c r="M40" s="576"/>
      <c r="N40" s="576"/>
      <c r="O40" s="576"/>
      <c r="P40" s="576"/>
      <c r="Q40" s="577"/>
      <c r="R40" s="578"/>
      <c r="S40" s="576"/>
      <c r="T40" s="576"/>
      <c r="U40" s="576"/>
      <c r="V40" s="576"/>
      <c r="W40" s="576"/>
      <c r="X40" s="576"/>
      <c r="Y40" s="576"/>
      <c r="Z40" s="576"/>
      <c r="AA40" s="579"/>
      <c r="AB40" s="580"/>
      <c r="AC40" s="576"/>
      <c r="AD40" s="576"/>
      <c r="AE40" s="576"/>
      <c r="AF40" s="576"/>
      <c r="AG40" s="576"/>
      <c r="AH40" s="576"/>
      <c r="AI40" s="576"/>
      <c r="AJ40" s="576"/>
      <c r="AK40" s="581"/>
      <c r="AL40" s="95">
        <f t="shared" si="47"/>
        <v>0</v>
      </c>
      <c r="AM40" s="95">
        <f t="shared" si="48"/>
        <v>0</v>
      </c>
      <c r="AN40" s="96">
        <f t="shared" si="49"/>
        <v>0</v>
      </c>
      <c r="AP40" s="70"/>
    </row>
    <row r="41" spans="1:42" ht="13.5" customHeight="1">
      <c r="A41" s="165"/>
      <c r="B41" s="166"/>
      <c r="C41" s="135" t="s">
        <v>55</v>
      </c>
      <c r="D41" s="167"/>
      <c r="E41" s="661"/>
      <c r="F41" s="197"/>
      <c r="G41" s="198"/>
      <c r="H41" s="168">
        <f>SUM(H7,H10,H15,H19,H23,H26,H29,H31,H33,H38)</f>
        <v>0</v>
      </c>
      <c r="I41" s="169">
        <f>SUM(I7,I10,I15,I19,I23,I26,I29,I31,I33,I38)</f>
        <v>0</v>
      </c>
      <c r="J41" s="169">
        <f>SUM(J7,J10,J15,J19,J23,J26,J29,J31,J33,J38)</f>
        <v>0</v>
      </c>
      <c r="K41" s="169">
        <f t="shared" ref="K41:AK41" si="50">SUM(K7,K10,K15,K19,K23,K26,K29,K31,K33,K38)</f>
        <v>0</v>
      </c>
      <c r="L41" s="169">
        <f t="shared" si="50"/>
        <v>0</v>
      </c>
      <c r="M41" s="169">
        <f t="shared" si="50"/>
        <v>0</v>
      </c>
      <c r="N41" s="169">
        <f t="shared" si="50"/>
        <v>0</v>
      </c>
      <c r="O41" s="169">
        <f t="shared" si="50"/>
        <v>0</v>
      </c>
      <c r="P41" s="169">
        <f t="shared" si="50"/>
        <v>0</v>
      </c>
      <c r="Q41" s="170">
        <f t="shared" si="50"/>
        <v>0</v>
      </c>
      <c r="R41" s="168">
        <f t="shared" si="50"/>
        <v>0</v>
      </c>
      <c r="S41" s="169">
        <f t="shared" si="50"/>
        <v>0</v>
      </c>
      <c r="T41" s="169">
        <f t="shared" si="50"/>
        <v>0</v>
      </c>
      <c r="U41" s="169">
        <f t="shared" si="50"/>
        <v>0</v>
      </c>
      <c r="V41" s="169">
        <f t="shared" si="50"/>
        <v>0</v>
      </c>
      <c r="W41" s="169">
        <f t="shared" si="50"/>
        <v>0</v>
      </c>
      <c r="X41" s="169">
        <f t="shared" si="50"/>
        <v>0</v>
      </c>
      <c r="Y41" s="169">
        <f t="shared" si="50"/>
        <v>0</v>
      </c>
      <c r="Z41" s="169">
        <f t="shared" si="50"/>
        <v>0</v>
      </c>
      <c r="AA41" s="170">
        <f t="shared" si="50"/>
        <v>0</v>
      </c>
      <c r="AB41" s="168">
        <f t="shared" si="50"/>
        <v>0</v>
      </c>
      <c r="AC41" s="169">
        <f t="shared" si="50"/>
        <v>0</v>
      </c>
      <c r="AD41" s="169">
        <f t="shared" si="50"/>
        <v>0</v>
      </c>
      <c r="AE41" s="169">
        <f t="shared" si="50"/>
        <v>0</v>
      </c>
      <c r="AF41" s="169">
        <f t="shared" si="50"/>
        <v>0</v>
      </c>
      <c r="AG41" s="169">
        <f t="shared" si="50"/>
        <v>0</v>
      </c>
      <c r="AH41" s="169">
        <f t="shared" si="50"/>
        <v>0</v>
      </c>
      <c r="AI41" s="169">
        <f t="shared" si="50"/>
        <v>0</v>
      </c>
      <c r="AJ41" s="169">
        <f t="shared" si="50"/>
        <v>0</v>
      </c>
      <c r="AK41" s="170">
        <f t="shared" si="50"/>
        <v>0</v>
      </c>
      <c r="AL41" s="136">
        <f>SUM(H41:AK41)</f>
        <v>0</v>
      </c>
      <c r="AM41" s="136">
        <f>+SUM(H41:I41)*0.08+SUM(J41:AK41)*0.1</f>
        <v>0</v>
      </c>
      <c r="AN41" s="96">
        <f>+AL41+AM41</f>
        <v>0</v>
      </c>
      <c r="AP41" s="70"/>
    </row>
    <row r="42" spans="1:42" ht="13.5" customHeight="1">
      <c r="A42" s="934" t="s">
        <v>237</v>
      </c>
      <c r="B42" s="935"/>
      <c r="C42" s="935"/>
      <c r="D42" s="936"/>
      <c r="E42" s="661"/>
      <c r="F42" s="197"/>
      <c r="G42" s="198"/>
      <c r="H42" s="168">
        <f>+H41*0.4</f>
        <v>0</v>
      </c>
      <c r="I42" s="169">
        <f t="shared" ref="I42:AK42" si="51">+I41*0.4</f>
        <v>0</v>
      </c>
      <c r="J42" s="169">
        <f t="shared" si="51"/>
        <v>0</v>
      </c>
      <c r="K42" s="169">
        <f>+K41*0.4</f>
        <v>0</v>
      </c>
      <c r="L42" s="169">
        <f t="shared" si="51"/>
        <v>0</v>
      </c>
      <c r="M42" s="169">
        <f t="shared" si="51"/>
        <v>0</v>
      </c>
      <c r="N42" s="169">
        <f t="shared" si="51"/>
        <v>0</v>
      </c>
      <c r="O42" s="169">
        <f t="shared" si="51"/>
        <v>0</v>
      </c>
      <c r="P42" s="169">
        <f t="shared" si="51"/>
        <v>0</v>
      </c>
      <c r="Q42" s="170">
        <f t="shared" si="51"/>
        <v>0</v>
      </c>
      <c r="R42" s="168">
        <f t="shared" si="51"/>
        <v>0</v>
      </c>
      <c r="S42" s="169">
        <f t="shared" si="51"/>
        <v>0</v>
      </c>
      <c r="T42" s="169">
        <f t="shared" si="51"/>
        <v>0</v>
      </c>
      <c r="U42" s="169">
        <f t="shared" si="51"/>
        <v>0</v>
      </c>
      <c r="V42" s="169">
        <f t="shared" si="51"/>
        <v>0</v>
      </c>
      <c r="W42" s="169">
        <f t="shared" si="51"/>
        <v>0</v>
      </c>
      <c r="X42" s="169">
        <f t="shared" si="51"/>
        <v>0</v>
      </c>
      <c r="Y42" s="169">
        <f t="shared" si="51"/>
        <v>0</v>
      </c>
      <c r="Z42" s="169">
        <f t="shared" si="51"/>
        <v>0</v>
      </c>
      <c r="AA42" s="170">
        <f t="shared" si="51"/>
        <v>0</v>
      </c>
      <c r="AB42" s="168">
        <f t="shared" si="51"/>
        <v>0</v>
      </c>
      <c r="AC42" s="169">
        <f t="shared" si="51"/>
        <v>0</v>
      </c>
      <c r="AD42" s="169">
        <f t="shared" si="51"/>
        <v>0</v>
      </c>
      <c r="AE42" s="169">
        <f t="shared" si="51"/>
        <v>0</v>
      </c>
      <c r="AF42" s="169">
        <f t="shared" si="51"/>
        <v>0</v>
      </c>
      <c r="AG42" s="169">
        <f t="shared" si="51"/>
        <v>0</v>
      </c>
      <c r="AH42" s="169">
        <f t="shared" si="51"/>
        <v>0</v>
      </c>
      <c r="AI42" s="169">
        <f t="shared" si="51"/>
        <v>0</v>
      </c>
      <c r="AJ42" s="169">
        <f t="shared" si="51"/>
        <v>0</v>
      </c>
      <c r="AK42" s="170">
        <f t="shared" si="51"/>
        <v>0</v>
      </c>
      <c r="AL42" s="136">
        <f>SUM(H42:AK42)</f>
        <v>0</v>
      </c>
      <c r="AM42" s="136">
        <f>+SUM(H42:I42)*0.08+SUM(J42:AK42)*0.1</f>
        <v>0</v>
      </c>
      <c r="AN42" s="96">
        <f>+AL42+AM42</f>
        <v>0</v>
      </c>
      <c r="AP42" s="70"/>
    </row>
    <row r="43" spans="1:42" ht="13.5" customHeight="1">
      <c r="A43" s="165"/>
      <c r="B43" s="166"/>
      <c r="C43" s="135" t="s">
        <v>56</v>
      </c>
      <c r="D43" s="167"/>
      <c r="E43" s="661"/>
      <c r="F43" s="197"/>
      <c r="G43" s="198"/>
      <c r="H43" s="168">
        <f>SUM(H41:H42)*0.1</f>
        <v>0</v>
      </c>
      <c r="I43" s="169">
        <f t="shared" ref="I43:AK43" si="52">SUM(I41:I42)*0.1</f>
        <v>0</v>
      </c>
      <c r="J43" s="169">
        <f t="shared" si="52"/>
        <v>0</v>
      </c>
      <c r="K43" s="169">
        <f t="shared" si="52"/>
        <v>0</v>
      </c>
      <c r="L43" s="169">
        <f t="shared" si="52"/>
        <v>0</v>
      </c>
      <c r="M43" s="169">
        <f t="shared" si="52"/>
        <v>0</v>
      </c>
      <c r="N43" s="169">
        <f t="shared" si="52"/>
        <v>0</v>
      </c>
      <c r="O43" s="169">
        <f t="shared" si="52"/>
        <v>0</v>
      </c>
      <c r="P43" s="169">
        <f t="shared" si="52"/>
        <v>0</v>
      </c>
      <c r="Q43" s="170">
        <f t="shared" si="52"/>
        <v>0</v>
      </c>
      <c r="R43" s="168">
        <f t="shared" si="52"/>
        <v>0</v>
      </c>
      <c r="S43" s="169">
        <f t="shared" si="52"/>
        <v>0</v>
      </c>
      <c r="T43" s="169">
        <f t="shared" si="52"/>
        <v>0</v>
      </c>
      <c r="U43" s="169">
        <f t="shared" si="52"/>
        <v>0</v>
      </c>
      <c r="V43" s="169">
        <f t="shared" si="52"/>
        <v>0</v>
      </c>
      <c r="W43" s="169">
        <f t="shared" si="52"/>
        <v>0</v>
      </c>
      <c r="X43" s="169">
        <f t="shared" si="52"/>
        <v>0</v>
      </c>
      <c r="Y43" s="169">
        <f t="shared" si="52"/>
        <v>0</v>
      </c>
      <c r="Z43" s="169">
        <f t="shared" si="52"/>
        <v>0</v>
      </c>
      <c r="AA43" s="170">
        <f t="shared" si="52"/>
        <v>0</v>
      </c>
      <c r="AB43" s="168">
        <f t="shared" si="52"/>
        <v>0</v>
      </c>
      <c r="AC43" s="169">
        <f t="shared" si="52"/>
        <v>0</v>
      </c>
      <c r="AD43" s="169">
        <f t="shared" si="52"/>
        <v>0</v>
      </c>
      <c r="AE43" s="169">
        <f t="shared" si="52"/>
        <v>0</v>
      </c>
      <c r="AF43" s="169">
        <f t="shared" si="52"/>
        <v>0</v>
      </c>
      <c r="AG43" s="169">
        <f t="shared" si="52"/>
        <v>0</v>
      </c>
      <c r="AH43" s="169">
        <f t="shared" si="52"/>
        <v>0</v>
      </c>
      <c r="AI43" s="169">
        <f t="shared" si="52"/>
        <v>0</v>
      </c>
      <c r="AJ43" s="169">
        <f t="shared" si="52"/>
        <v>0</v>
      </c>
      <c r="AK43" s="170">
        <f t="shared" si="52"/>
        <v>0</v>
      </c>
      <c r="AL43" s="136">
        <f>SUM(H43:AK43)</f>
        <v>0</v>
      </c>
      <c r="AM43" s="171"/>
      <c r="AN43" s="172"/>
      <c r="AP43" s="70"/>
    </row>
    <row r="44" spans="1:42" s="182" customFormat="1" ht="13.5" customHeight="1">
      <c r="A44" s="662"/>
      <c r="B44" s="173"/>
      <c r="C44" s="174" t="s">
        <v>104</v>
      </c>
      <c r="D44" s="175"/>
      <c r="E44" s="174"/>
      <c r="F44" s="455"/>
      <c r="G44" s="452"/>
      <c r="H44" s="176">
        <f>SUM(H41:H43)</f>
        <v>0</v>
      </c>
      <c r="I44" s="177">
        <f t="shared" ref="I44:AK44" si="53">SUM(I41:I43)</f>
        <v>0</v>
      </c>
      <c r="J44" s="177">
        <f t="shared" si="53"/>
        <v>0</v>
      </c>
      <c r="K44" s="177">
        <f t="shared" si="53"/>
        <v>0</v>
      </c>
      <c r="L44" s="177">
        <f t="shared" si="53"/>
        <v>0</v>
      </c>
      <c r="M44" s="177">
        <f t="shared" si="53"/>
        <v>0</v>
      </c>
      <c r="N44" s="177">
        <f t="shared" si="53"/>
        <v>0</v>
      </c>
      <c r="O44" s="177">
        <f t="shared" si="53"/>
        <v>0</v>
      </c>
      <c r="P44" s="177">
        <f t="shared" si="53"/>
        <v>0</v>
      </c>
      <c r="Q44" s="178">
        <f t="shared" si="53"/>
        <v>0</v>
      </c>
      <c r="R44" s="176">
        <f t="shared" si="53"/>
        <v>0</v>
      </c>
      <c r="S44" s="177">
        <f t="shared" si="53"/>
        <v>0</v>
      </c>
      <c r="T44" s="177">
        <f t="shared" si="53"/>
        <v>0</v>
      </c>
      <c r="U44" s="177">
        <f t="shared" si="53"/>
        <v>0</v>
      </c>
      <c r="V44" s="177">
        <f t="shared" si="53"/>
        <v>0</v>
      </c>
      <c r="W44" s="177">
        <f t="shared" si="53"/>
        <v>0</v>
      </c>
      <c r="X44" s="177">
        <f t="shared" si="53"/>
        <v>0</v>
      </c>
      <c r="Y44" s="177">
        <f t="shared" si="53"/>
        <v>0</v>
      </c>
      <c r="Z44" s="177">
        <f t="shared" si="53"/>
        <v>0</v>
      </c>
      <c r="AA44" s="178">
        <f t="shared" si="53"/>
        <v>0</v>
      </c>
      <c r="AB44" s="176">
        <f t="shared" si="53"/>
        <v>0</v>
      </c>
      <c r="AC44" s="177">
        <f t="shared" si="53"/>
        <v>0</v>
      </c>
      <c r="AD44" s="177">
        <f t="shared" si="53"/>
        <v>0</v>
      </c>
      <c r="AE44" s="177">
        <f t="shared" si="53"/>
        <v>0</v>
      </c>
      <c r="AF44" s="177">
        <f t="shared" si="53"/>
        <v>0</v>
      </c>
      <c r="AG44" s="177">
        <f t="shared" si="53"/>
        <v>0</v>
      </c>
      <c r="AH44" s="177">
        <f t="shared" si="53"/>
        <v>0</v>
      </c>
      <c r="AI44" s="177">
        <f t="shared" si="53"/>
        <v>0</v>
      </c>
      <c r="AJ44" s="177">
        <f t="shared" si="53"/>
        <v>0</v>
      </c>
      <c r="AK44" s="178">
        <f t="shared" si="53"/>
        <v>0</v>
      </c>
      <c r="AL44" s="179">
        <f>SUM(H44:AK44)</f>
        <v>0</v>
      </c>
      <c r="AM44" s="180"/>
      <c r="AN44" s="181"/>
      <c r="AP44" s="183"/>
    </row>
    <row r="45" spans="1:42" ht="13.5" customHeight="1">
      <c r="A45" s="150" t="s">
        <v>67</v>
      </c>
      <c r="B45" s="123" t="s">
        <v>246</v>
      </c>
      <c r="C45" s="99"/>
      <c r="D45" s="99"/>
      <c r="E45" s="151"/>
      <c r="F45" s="151"/>
      <c r="G45" s="450"/>
      <c r="H45" s="126" t="str">
        <f t="shared" ref="H45:AK45" si="54">IF(SUM(H46:H50)&gt;0,SUM(H46:H50),"")</f>
        <v/>
      </c>
      <c r="I45" s="124" t="str">
        <f t="shared" si="54"/>
        <v/>
      </c>
      <c r="J45" s="124" t="str">
        <f t="shared" si="54"/>
        <v/>
      </c>
      <c r="K45" s="124" t="str">
        <f t="shared" si="54"/>
        <v/>
      </c>
      <c r="L45" s="124" t="str">
        <f t="shared" si="54"/>
        <v/>
      </c>
      <c r="M45" s="124" t="str">
        <f t="shared" si="54"/>
        <v/>
      </c>
      <c r="N45" s="124" t="str">
        <f t="shared" si="54"/>
        <v/>
      </c>
      <c r="O45" s="124" t="str">
        <f t="shared" si="54"/>
        <v/>
      </c>
      <c r="P45" s="124" t="str">
        <f t="shared" si="54"/>
        <v/>
      </c>
      <c r="Q45" s="127" t="str">
        <f t="shared" si="54"/>
        <v/>
      </c>
      <c r="R45" s="126" t="str">
        <f t="shared" si="54"/>
        <v/>
      </c>
      <c r="S45" s="124" t="str">
        <f t="shared" si="54"/>
        <v/>
      </c>
      <c r="T45" s="124" t="str">
        <f t="shared" si="54"/>
        <v/>
      </c>
      <c r="U45" s="124" t="str">
        <f t="shared" si="54"/>
        <v/>
      </c>
      <c r="V45" s="124" t="str">
        <f t="shared" si="54"/>
        <v/>
      </c>
      <c r="W45" s="124" t="str">
        <f t="shared" si="54"/>
        <v/>
      </c>
      <c r="X45" s="124" t="str">
        <f t="shared" si="54"/>
        <v/>
      </c>
      <c r="Y45" s="124" t="str">
        <f t="shared" si="54"/>
        <v/>
      </c>
      <c r="Z45" s="124" t="str">
        <f t="shared" si="54"/>
        <v/>
      </c>
      <c r="AA45" s="127" t="str">
        <f t="shared" si="54"/>
        <v/>
      </c>
      <c r="AB45" s="126" t="str">
        <f t="shared" si="54"/>
        <v/>
      </c>
      <c r="AC45" s="124" t="str">
        <f t="shared" si="54"/>
        <v/>
      </c>
      <c r="AD45" s="124" t="str">
        <f t="shared" si="54"/>
        <v/>
      </c>
      <c r="AE45" s="124" t="str">
        <f t="shared" si="54"/>
        <v/>
      </c>
      <c r="AF45" s="124" t="str">
        <f t="shared" si="54"/>
        <v/>
      </c>
      <c r="AG45" s="124" t="str">
        <f t="shared" si="54"/>
        <v/>
      </c>
      <c r="AH45" s="124" t="str">
        <f t="shared" si="54"/>
        <v/>
      </c>
      <c r="AI45" s="124" t="str">
        <f t="shared" si="54"/>
        <v/>
      </c>
      <c r="AJ45" s="124" t="str">
        <f t="shared" si="54"/>
        <v/>
      </c>
      <c r="AK45" s="127" t="str">
        <f t="shared" si="54"/>
        <v/>
      </c>
      <c r="AL45" s="103">
        <f t="shared" ref="AL45:AL49" si="55">SUM(H45:AK45)</f>
        <v>0</v>
      </c>
      <c r="AM45" s="103">
        <f t="shared" ref="AM45:AM50" si="56">+SUM(H45:I45)*0.08+SUM(J45:AK45)*0.1</f>
        <v>0</v>
      </c>
      <c r="AN45" s="104">
        <f t="shared" ref="AN45:AN50" si="57">+AL45+AM45</f>
        <v>0</v>
      </c>
      <c r="AP45" s="70"/>
    </row>
    <row r="46" spans="1:42" ht="13.5" customHeight="1">
      <c r="A46" s="413" t="s">
        <v>110</v>
      </c>
      <c r="B46" s="156"/>
      <c r="C46" s="184" t="s">
        <v>346</v>
      </c>
      <c r="D46" s="185"/>
      <c r="E46" s="186" t="str">
        <f>'【維持費シュミ　様式3-9】推定修繕工事費内訳書'!W43</f>
        <v>毎年</v>
      </c>
      <c r="F46" s="478" t="s">
        <v>273</v>
      </c>
      <c r="G46" s="190"/>
      <c r="H46" s="610"/>
      <c r="I46" s="611"/>
      <c r="J46" s="611"/>
      <c r="K46" s="611"/>
      <c r="L46" s="611"/>
      <c r="M46" s="611"/>
      <c r="N46" s="611"/>
      <c r="O46" s="611"/>
      <c r="P46" s="611"/>
      <c r="Q46" s="612"/>
      <c r="R46" s="613"/>
      <c r="S46" s="611"/>
      <c r="T46" s="611"/>
      <c r="U46" s="611"/>
      <c r="V46" s="611"/>
      <c r="W46" s="611"/>
      <c r="X46" s="611"/>
      <c r="Y46" s="611"/>
      <c r="Z46" s="611"/>
      <c r="AA46" s="614"/>
      <c r="AB46" s="615"/>
      <c r="AC46" s="611"/>
      <c r="AD46" s="611"/>
      <c r="AE46" s="611"/>
      <c r="AF46" s="611"/>
      <c r="AG46" s="611"/>
      <c r="AH46" s="611"/>
      <c r="AI46" s="611"/>
      <c r="AJ46" s="611"/>
      <c r="AK46" s="617"/>
      <c r="AL46" s="191"/>
      <c r="AM46" s="191"/>
      <c r="AN46" s="192"/>
      <c r="AP46" s="70"/>
    </row>
    <row r="47" spans="1:42" ht="13.5" customHeight="1">
      <c r="A47" s="413"/>
      <c r="B47" s="156"/>
      <c r="C47" s="184" t="s">
        <v>345</v>
      </c>
      <c r="D47" s="712"/>
      <c r="E47" s="186" t="str">
        <f>'【維持費シュミ　様式3-9】推定修繕工事費内訳書'!W44</f>
        <v>毎年</v>
      </c>
      <c r="F47" s="478" t="s">
        <v>273</v>
      </c>
      <c r="G47" s="190"/>
      <c r="H47" s="610"/>
      <c r="I47" s="611"/>
      <c r="J47" s="611"/>
      <c r="K47" s="611"/>
      <c r="L47" s="611"/>
      <c r="M47" s="611"/>
      <c r="N47" s="611"/>
      <c r="O47" s="611"/>
      <c r="P47" s="611"/>
      <c r="Q47" s="612"/>
      <c r="R47" s="613"/>
      <c r="S47" s="611"/>
      <c r="T47" s="611"/>
      <c r="U47" s="611"/>
      <c r="V47" s="611"/>
      <c r="W47" s="611"/>
      <c r="X47" s="611"/>
      <c r="Y47" s="611"/>
      <c r="Z47" s="611"/>
      <c r="AA47" s="614"/>
      <c r="AB47" s="615"/>
      <c r="AC47" s="611"/>
      <c r="AD47" s="611"/>
      <c r="AE47" s="611"/>
      <c r="AF47" s="611"/>
      <c r="AG47" s="611"/>
      <c r="AH47" s="611"/>
      <c r="AI47" s="611"/>
      <c r="AJ47" s="611"/>
      <c r="AK47" s="617"/>
      <c r="AL47" s="191"/>
      <c r="AM47" s="191"/>
      <c r="AN47" s="192"/>
      <c r="AP47" s="70"/>
    </row>
    <row r="48" spans="1:42" ht="13.5" customHeight="1">
      <c r="A48" s="413"/>
      <c r="B48" s="156" t="s">
        <v>44</v>
      </c>
      <c r="C48" s="157" t="s">
        <v>342</v>
      </c>
      <c r="D48" s="158"/>
      <c r="E48" s="197" t="str">
        <f>'【維持費シュミ　様式3-9】推定修繕工事費内訳書'!W45</f>
        <v>3年/10年</v>
      </c>
      <c r="F48" s="478" t="s">
        <v>273</v>
      </c>
      <c r="G48" s="198"/>
      <c r="H48" s="610"/>
      <c r="I48" s="611"/>
      <c r="J48" s="611"/>
      <c r="K48" s="611"/>
      <c r="L48" s="611"/>
      <c r="M48" s="611"/>
      <c r="N48" s="611"/>
      <c r="O48" s="611"/>
      <c r="P48" s="611"/>
      <c r="Q48" s="612"/>
      <c r="R48" s="613"/>
      <c r="S48" s="611"/>
      <c r="T48" s="611"/>
      <c r="U48" s="611"/>
      <c r="V48" s="611"/>
      <c r="W48" s="611"/>
      <c r="X48" s="611"/>
      <c r="Y48" s="611"/>
      <c r="Z48" s="611"/>
      <c r="AA48" s="614"/>
      <c r="AB48" s="615"/>
      <c r="AC48" s="611"/>
      <c r="AD48" s="611"/>
      <c r="AE48" s="611"/>
      <c r="AF48" s="611"/>
      <c r="AG48" s="611"/>
      <c r="AH48" s="611"/>
      <c r="AI48" s="611"/>
      <c r="AJ48" s="611"/>
      <c r="AK48" s="617"/>
      <c r="AL48" s="136">
        <f t="shared" si="55"/>
        <v>0</v>
      </c>
      <c r="AM48" s="136">
        <f t="shared" si="56"/>
        <v>0</v>
      </c>
      <c r="AN48" s="96">
        <f t="shared" si="57"/>
        <v>0</v>
      </c>
      <c r="AP48" s="70"/>
    </row>
    <row r="49" spans="1:42" ht="13.5" customHeight="1">
      <c r="A49" s="413"/>
      <c r="B49" s="156"/>
      <c r="C49" s="157" t="s">
        <v>343</v>
      </c>
      <c r="D49" s="158"/>
      <c r="E49" s="186" t="str">
        <f>'【維持費シュミ　様式3-9】推定修繕工事費内訳書'!W46</f>
        <v>毎年</v>
      </c>
      <c r="F49" s="478" t="s">
        <v>273</v>
      </c>
      <c r="G49" s="198"/>
      <c r="H49" s="610"/>
      <c r="I49" s="611"/>
      <c r="J49" s="611"/>
      <c r="K49" s="611"/>
      <c r="L49" s="611"/>
      <c r="M49" s="611"/>
      <c r="N49" s="611"/>
      <c r="O49" s="611"/>
      <c r="P49" s="611"/>
      <c r="Q49" s="612"/>
      <c r="R49" s="613"/>
      <c r="S49" s="611"/>
      <c r="T49" s="611"/>
      <c r="U49" s="611"/>
      <c r="V49" s="611"/>
      <c r="W49" s="611"/>
      <c r="X49" s="611"/>
      <c r="Y49" s="611"/>
      <c r="Z49" s="611"/>
      <c r="AA49" s="614"/>
      <c r="AB49" s="615"/>
      <c r="AC49" s="611"/>
      <c r="AD49" s="611"/>
      <c r="AE49" s="611"/>
      <c r="AF49" s="611"/>
      <c r="AG49" s="611"/>
      <c r="AH49" s="611"/>
      <c r="AI49" s="611"/>
      <c r="AJ49" s="611"/>
      <c r="AK49" s="617"/>
      <c r="AL49" s="136">
        <f t="shared" si="55"/>
        <v>0</v>
      </c>
      <c r="AM49" s="136">
        <f t="shared" si="56"/>
        <v>0</v>
      </c>
      <c r="AN49" s="96">
        <f t="shared" si="57"/>
        <v>0</v>
      </c>
      <c r="AP49" s="70"/>
    </row>
    <row r="50" spans="1:42" ht="13.5" customHeight="1">
      <c r="A50" s="468"/>
      <c r="B50" s="105"/>
      <c r="C50" s="106" t="s">
        <v>344</v>
      </c>
      <c r="D50" s="193"/>
      <c r="E50" s="194" t="str">
        <f>'【維持費シュミ　様式3-9】推定修繕工事費内訳書'!W47</f>
        <v>年</v>
      </c>
      <c r="F50" s="663" t="str">
        <f>'【維持費シュミ　様式3-9】推定修繕工事費内訳書'!F47</f>
        <v>-</v>
      </c>
      <c r="G50" s="195"/>
      <c r="H50" s="596"/>
      <c r="I50" s="597"/>
      <c r="J50" s="597"/>
      <c r="K50" s="597"/>
      <c r="L50" s="597"/>
      <c r="M50" s="597"/>
      <c r="N50" s="597"/>
      <c r="O50" s="597"/>
      <c r="P50" s="597"/>
      <c r="Q50" s="598"/>
      <c r="R50" s="599"/>
      <c r="S50" s="597"/>
      <c r="T50" s="597"/>
      <c r="U50" s="597"/>
      <c r="V50" s="597"/>
      <c r="W50" s="597"/>
      <c r="X50" s="597"/>
      <c r="Y50" s="597"/>
      <c r="Z50" s="597"/>
      <c r="AA50" s="600"/>
      <c r="AB50" s="601"/>
      <c r="AC50" s="597"/>
      <c r="AD50" s="597"/>
      <c r="AE50" s="597"/>
      <c r="AF50" s="597"/>
      <c r="AG50" s="597"/>
      <c r="AH50" s="597"/>
      <c r="AI50" s="597"/>
      <c r="AJ50" s="597"/>
      <c r="AK50" s="602"/>
      <c r="AL50" s="95">
        <f>SUM(H50:AK50)</f>
        <v>0</v>
      </c>
      <c r="AM50" s="95">
        <f t="shared" si="56"/>
        <v>0</v>
      </c>
      <c r="AN50" s="137">
        <f t="shared" si="57"/>
        <v>0</v>
      </c>
      <c r="AP50" s="70"/>
    </row>
    <row r="51" spans="1:42" ht="13.5" customHeight="1">
      <c r="A51" s="468"/>
      <c r="B51" s="123" t="s">
        <v>277</v>
      </c>
      <c r="C51" s="99"/>
      <c r="D51" s="99"/>
      <c r="E51" s="151"/>
      <c r="F51" s="151"/>
      <c r="G51" s="450"/>
      <c r="H51" s="126" t="str">
        <f t="shared" ref="H51:AK51" si="58">IF(SUM(H52:H53)&gt;0,SUM(H52:H53),"")</f>
        <v/>
      </c>
      <c r="I51" s="124" t="str">
        <f t="shared" si="58"/>
        <v/>
      </c>
      <c r="J51" s="124" t="str">
        <f t="shared" si="58"/>
        <v/>
      </c>
      <c r="K51" s="124" t="str">
        <f t="shared" si="58"/>
        <v/>
      </c>
      <c r="L51" s="124" t="str">
        <f t="shared" si="58"/>
        <v/>
      </c>
      <c r="M51" s="124" t="str">
        <f t="shared" si="58"/>
        <v/>
      </c>
      <c r="N51" s="124" t="str">
        <f t="shared" si="58"/>
        <v/>
      </c>
      <c r="O51" s="124" t="str">
        <f t="shared" si="58"/>
        <v/>
      </c>
      <c r="P51" s="124" t="str">
        <f t="shared" si="58"/>
        <v/>
      </c>
      <c r="Q51" s="127" t="str">
        <f t="shared" si="58"/>
        <v/>
      </c>
      <c r="R51" s="126" t="str">
        <f t="shared" si="58"/>
        <v/>
      </c>
      <c r="S51" s="124" t="str">
        <f t="shared" si="58"/>
        <v/>
      </c>
      <c r="T51" s="124" t="str">
        <f t="shared" si="58"/>
        <v/>
      </c>
      <c r="U51" s="124" t="str">
        <f t="shared" si="58"/>
        <v/>
      </c>
      <c r="V51" s="124" t="str">
        <f t="shared" si="58"/>
        <v/>
      </c>
      <c r="W51" s="124" t="str">
        <f t="shared" si="58"/>
        <v/>
      </c>
      <c r="X51" s="124" t="str">
        <f t="shared" si="58"/>
        <v/>
      </c>
      <c r="Y51" s="124" t="str">
        <f t="shared" si="58"/>
        <v/>
      </c>
      <c r="Z51" s="124" t="str">
        <f t="shared" si="58"/>
        <v/>
      </c>
      <c r="AA51" s="127" t="str">
        <f t="shared" si="58"/>
        <v/>
      </c>
      <c r="AB51" s="126" t="str">
        <f t="shared" si="58"/>
        <v/>
      </c>
      <c r="AC51" s="124" t="str">
        <f t="shared" si="58"/>
        <v/>
      </c>
      <c r="AD51" s="124" t="str">
        <f t="shared" si="58"/>
        <v/>
      </c>
      <c r="AE51" s="124" t="str">
        <f t="shared" si="58"/>
        <v/>
      </c>
      <c r="AF51" s="124" t="str">
        <f t="shared" si="58"/>
        <v/>
      </c>
      <c r="AG51" s="124" t="str">
        <f t="shared" si="58"/>
        <v/>
      </c>
      <c r="AH51" s="124" t="str">
        <f t="shared" si="58"/>
        <v/>
      </c>
      <c r="AI51" s="124" t="str">
        <f t="shared" si="58"/>
        <v/>
      </c>
      <c r="AJ51" s="124" t="str">
        <f t="shared" si="58"/>
        <v/>
      </c>
      <c r="AK51" s="127" t="str">
        <f t="shared" si="58"/>
        <v/>
      </c>
      <c r="AL51" s="103">
        <f t="shared" ref="AL51" si="59">SUM(H51:AK51)</f>
        <v>0</v>
      </c>
      <c r="AM51" s="103">
        <f t="shared" ref="AM51" si="60">+SUM(H51:I51)*0.08+SUM(J51:AK51)*0.1</f>
        <v>0</v>
      </c>
      <c r="AN51" s="104">
        <f t="shared" ref="AN51" si="61">+AL51+AM51</f>
        <v>0</v>
      </c>
      <c r="AP51" s="70"/>
    </row>
    <row r="52" spans="1:42" ht="13.5" customHeight="1">
      <c r="A52" s="468"/>
      <c r="B52" s="156"/>
      <c r="C52" s="157" t="str">
        <f>'【維持費シュミ　様式3-9】推定修繕工事費内訳書'!C49</f>
        <v>①任意項目</v>
      </c>
      <c r="D52" s="272" t="str">
        <f>'【維持費シュミ　様式3-9】推定修繕工事費内訳書'!F49</f>
        <v>任意</v>
      </c>
      <c r="E52" s="475" t="str">
        <f>'【維持費シュミ　様式3-9】推定修繕工事費内訳書'!W49</f>
        <v>年</v>
      </c>
      <c r="F52" s="663" t="str">
        <f>'【維持費シュミ　様式3-9】推定修繕工事費内訳書'!E49</f>
        <v>無</v>
      </c>
      <c r="G52" s="195"/>
      <c r="H52" s="596"/>
      <c r="I52" s="597"/>
      <c r="J52" s="597"/>
      <c r="K52" s="597"/>
      <c r="L52" s="597"/>
      <c r="M52" s="597"/>
      <c r="N52" s="597"/>
      <c r="O52" s="597"/>
      <c r="P52" s="597"/>
      <c r="Q52" s="598"/>
      <c r="R52" s="599"/>
      <c r="S52" s="597"/>
      <c r="T52" s="597"/>
      <c r="U52" s="597"/>
      <c r="V52" s="597"/>
      <c r="W52" s="597"/>
      <c r="X52" s="597"/>
      <c r="Y52" s="597"/>
      <c r="Z52" s="597"/>
      <c r="AA52" s="600"/>
      <c r="AB52" s="601"/>
      <c r="AC52" s="597"/>
      <c r="AD52" s="597"/>
      <c r="AE52" s="597"/>
      <c r="AF52" s="597"/>
      <c r="AG52" s="597"/>
      <c r="AH52" s="597"/>
      <c r="AI52" s="597"/>
      <c r="AJ52" s="597"/>
      <c r="AK52" s="602"/>
      <c r="AL52" s="95"/>
      <c r="AM52" s="95"/>
      <c r="AN52" s="137"/>
      <c r="AP52" s="70"/>
    </row>
    <row r="53" spans="1:42" ht="13.5" customHeight="1">
      <c r="A53" s="413"/>
      <c r="B53" s="156"/>
      <c r="C53" s="157" t="str">
        <f>'【維持費シュミ　様式3-9】推定修繕工事費内訳書'!C50</f>
        <v>②任意項目</v>
      </c>
      <c r="D53" s="272" t="str">
        <f>'【維持費シュミ　様式3-9】推定修繕工事費内訳書'!F50</f>
        <v>任意</v>
      </c>
      <c r="E53" s="475" t="str">
        <f>'【維持費シュミ　様式3-9】推定修繕工事費内訳書'!W50</f>
        <v>年</v>
      </c>
      <c r="F53" s="663" t="str">
        <f>'【維持費シュミ　様式3-9】推定修繕工事費内訳書'!E50</f>
        <v>無</v>
      </c>
      <c r="G53" s="195"/>
      <c r="H53" s="596"/>
      <c r="I53" s="597"/>
      <c r="J53" s="597"/>
      <c r="K53" s="597"/>
      <c r="L53" s="597"/>
      <c r="M53" s="597"/>
      <c r="N53" s="597"/>
      <c r="O53" s="597"/>
      <c r="P53" s="597"/>
      <c r="Q53" s="598"/>
      <c r="R53" s="599"/>
      <c r="S53" s="597"/>
      <c r="T53" s="597"/>
      <c r="U53" s="597"/>
      <c r="V53" s="597"/>
      <c r="W53" s="597"/>
      <c r="X53" s="597"/>
      <c r="Y53" s="597"/>
      <c r="Z53" s="597"/>
      <c r="AA53" s="600"/>
      <c r="AB53" s="601"/>
      <c r="AC53" s="597"/>
      <c r="AD53" s="597"/>
      <c r="AE53" s="597"/>
      <c r="AF53" s="597"/>
      <c r="AG53" s="597"/>
      <c r="AH53" s="597"/>
      <c r="AI53" s="597"/>
      <c r="AJ53" s="597"/>
      <c r="AK53" s="602"/>
      <c r="AL53" s="95"/>
      <c r="AM53" s="95"/>
      <c r="AN53" s="137"/>
      <c r="AP53" s="70"/>
    </row>
    <row r="54" spans="1:42" ht="13.5" customHeight="1">
      <c r="A54" s="469"/>
      <c r="B54" s="196"/>
      <c r="C54" s="520" t="s">
        <v>105</v>
      </c>
      <c r="D54" s="167"/>
      <c r="E54" s="197"/>
      <c r="F54" s="197"/>
      <c r="G54" s="198"/>
      <c r="H54" s="168">
        <f>SUM(H45,H51)</f>
        <v>0</v>
      </c>
      <c r="I54" s="169">
        <f t="shared" ref="I54:AK54" si="62">SUM(I45,I51)</f>
        <v>0</v>
      </c>
      <c r="J54" s="169">
        <f t="shared" si="62"/>
        <v>0</v>
      </c>
      <c r="K54" s="169">
        <f t="shared" si="62"/>
        <v>0</v>
      </c>
      <c r="L54" s="169">
        <f t="shared" si="62"/>
        <v>0</v>
      </c>
      <c r="M54" s="169">
        <f t="shared" si="62"/>
        <v>0</v>
      </c>
      <c r="N54" s="169">
        <f t="shared" si="62"/>
        <v>0</v>
      </c>
      <c r="O54" s="169">
        <f t="shared" si="62"/>
        <v>0</v>
      </c>
      <c r="P54" s="169">
        <f t="shared" si="62"/>
        <v>0</v>
      </c>
      <c r="Q54" s="170">
        <f t="shared" si="62"/>
        <v>0</v>
      </c>
      <c r="R54" s="168">
        <f t="shared" si="62"/>
        <v>0</v>
      </c>
      <c r="S54" s="169">
        <f t="shared" si="62"/>
        <v>0</v>
      </c>
      <c r="T54" s="169">
        <f t="shared" si="62"/>
        <v>0</v>
      </c>
      <c r="U54" s="169">
        <f t="shared" si="62"/>
        <v>0</v>
      </c>
      <c r="V54" s="169">
        <f t="shared" si="62"/>
        <v>0</v>
      </c>
      <c r="W54" s="169">
        <f t="shared" si="62"/>
        <v>0</v>
      </c>
      <c r="X54" s="169">
        <f t="shared" si="62"/>
        <v>0</v>
      </c>
      <c r="Y54" s="169">
        <f t="shared" si="62"/>
        <v>0</v>
      </c>
      <c r="Z54" s="169">
        <f t="shared" si="62"/>
        <v>0</v>
      </c>
      <c r="AA54" s="170">
        <f t="shared" si="62"/>
        <v>0</v>
      </c>
      <c r="AB54" s="168">
        <f t="shared" si="62"/>
        <v>0</v>
      </c>
      <c r="AC54" s="169">
        <f t="shared" si="62"/>
        <v>0</v>
      </c>
      <c r="AD54" s="169">
        <f t="shared" si="62"/>
        <v>0</v>
      </c>
      <c r="AE54" s="169">
        <f t="shared" si="62"/>
        <v>0</v>
      </c>
      <c r="AF54" s="169">
        <f t="shared" si="62"/>
        <v>0</v>
      </c>
      <c r="AG54" s="169">
        <f t="shared" si="62"/>
        <v>0</v>
      </c>
      <c r="AH54" s="169">
        <f t="shared" si="62"/>
        <v>0</v>
      </c>
      <c r="AI54" s="169">
        <f t="shared" si="62"/>
        <v>0</v>
      </c>
      <c r="AJ54" s="169">
        <f t="shared" si="62"/>
        <v>0</v>
      </c>
      <c r="AK54" s="170">
        <f t="shared" si="62"/>
        <v>0</v>
      </c>
      <c r="AL54" s="95">
        <f t="shared" ref="AL54" si="63">SUM(H54:AK54)</f>
        <v>0</v>
      </c>
      <c r="AM54" s="95">
        <f t="shared" ref="AM54" si="64">+SUM(H54:I54)*0.08+SUM(J54:AK54)*0.1</f>
        <v>0</v>
      </c>
      <c r="AN54" s="137">
        <f t="shared" ref="AN54" si="65">+AL54+AM54</f>
        <v>0</v>
      </c>
      <c r="AP54" s="70"/>
    </row>
    <row r="55" spans="1:42" ht="13.5" customHeight="1">
      <c r="A55" s="199"/>
      <c r="B55" s="200"/>
      <c r="C55" s="201" t="s">
        <v>106</v>
      </c>
      <c r="D55" s="202"/>
      <c r="E55" s="194"/>
      <c r="F55" s="194"/>
      <c r="G55" s="195"/>
      <c r="H55" s="203">
        <f>H54*0.1</f>
        <v>0</v>
      </c>
      <c r="I55" s="204">
        <f t="shared" ref="I55:AK55" si="66">I54*0.1</f>
        <v>0</v>
      </c>
      <c r="J55" s="204">
        <f t="shared" si="66"/>
        <v>0</v>
      </c>
      <c r="K55" s="204">
        <f t="shared" si="66"/>
        <v>0</v>
      </c>
      <c r="L55" s="204">
        <f t="shared" si="66"/>
        <v>0</v>
      </c>
      <c r="M55" s="204">
        <f t="shared" si="66"/>
        <v>0</v>
      </c>
      <c r="N55" s="204">
        <f t="shared" si="66"/>
        <v>0</v>
      </c>
      <c r="O55" s="204">
        <f t="shared" si="66"/>
        <v>0</v>
      </c>
      <c r="P55" s="204">
        <f t="shared" si="66"/>
        <v>0</v>
      </c>
      <c r="Q55" s="205">
        <f t="shared" si="66"/>
        <v>0</v>
      </c>
      <c r="R55" s="203">
        <f t="shared" si="66"/>
        <v>0</v>
      </c>
      <c r="S55" s="204">
        <f t="shared" si="66"/>
        <v>0</v>
      </c>
      <c r="T55" s="204">
        <f t="shared" si="66"/>
        <v>0</v>
      </c>
      <c r="U55" s="204">
        <f t="shared" si="66"/>
        <v>0</v>
      </c>
      <c r="V55" s="204">
        <f t="shared" si="66"/>
        <v>0</v>
      </c>
      <c r="W55" s="204">
        <f t="shared" si="66"/>
        <v>0</v>
      </c>
      <c r="X55" s="204">
        <f t="shared" si="66"/>
        <v>0</v>
      </c>
      <c r="Y55" s="204">
        <f t="shared" si="66"/>
        <v>0</v>
      </c>
      <c r="Z55" s="204">
        <f t="shared" si="66"/>
        <v>0</v>
      </c>
      <c r="AA55" s="205">
        <f t="shared" si="66"/>
        <v>0</v>
      </c>
      <c r="AB55" s="203">
        <f t="shared" si="66"/>
        <v>0</v>
      </c>
      <c r="AC55" s="204">
        <f t="shared" si="66"/>
        <v>0</v>
      </c>
      <c r="AD55" s="204">
        <f t="shared" si="66"/>
        <v>0</v>
      </c>
      <c r="AE55" s="204">
        <f t="shared" si="66"/>
        <v>0</v>
      </c>
      <c r="AF55" s="204">
        <f t="shared" si="66"/>
        <v>0</v>
      </c>
      <c r="AG55" s="204">
        <f t="shared" si="66"/>
        <v>0</v>
      </c>
      <c r="AH55" s="204">
        <f t="shared" si="66"/>
        <v>0</v>
      </c>
      <c r="AI55" s="204">
        <f t="shared" si="66"/>
        <v>0</v>
      </c>
      <c r="AJ55" s="204">
        <f t="shared" si="66"/>
        <v>0</v>
      </c>
      <c r="AK55" s="205">
        <f t="shared" si="66"/>
        <v>0</v>
      </c>
      <c r="AL55" s="95">
        <f>SUM(H55:AK55)</f>
        <v>0</v>
      </c>
      <c r="AM55" s="943"/>
      <c r="AN55" s="944"/>
      <c r="AP55" s="70"/>
    </row>
    <row r="56" spans="1:42" s="182" customFormat="1" ht="13.5" customHeight="1" thickBot="1">
      <c r="A56" s="662"/>
      <c r="B56" s="173"/>
      <c r="C56" s="174" t="s">
        <v>107</v>
      </c>
      <c r="D56" s="175"/>
      <c r="E56" s="455"/>
      <c r="F56" s="455"/>
      <c r="G56" s="452"/>
      <c r="H56" s="206">
        <f>H55+H54</f>
        <v>0</v>
      </c>
      <c r="I56" s="207">
        <f t="shared" ref="I56:AK56" si="67">I55+I54</f>
        <v>0</v>
      </c>
      <c r="J56" s="207">
        <f t="shared" si="67"/>
        <v>0</v>
      </c>
      <c r="K56" s="207">
        <f t="shared" si="67"/>
        <v>0</v>
      </c>
      <c r="L56" s="207">
        <f t="shared" si="67"/>
        <v>0</v>
      </c>
      <c r="M56" s="207">
        <f t="shared" si="67"/>
        <v>0</v>
      </c>
      <c r="N56" s="207">
        <f t="shared" si="67"/>
        <v>0</v>
      </c>
      <c r="O56" s="207">
        <f t="shared" si="67"/>
        <v>0</v>
      </c>
      <c r="P56" s="207">
        <f t="shared" si="67"/>
        <v>0</v>
      </c>
      <c r="Q56" s="208">
        <f t="shared" si="67"/>
        <v>0</v>
      </c>
      <c r="R56" s="206">
        <f t="shared" si="67"/>
        <v>0</v>
      </c>
      <c r="S56" s="207">
        <f t="shared" si="67"/>
        <v>0</v>
      </c>
      <c r="T56" s="207">
        <f t="shared" si="67"/>
        <v>0</v>
      </c>
      <c r="U56" s="207">
        <f t="shared" si="67"/>
        <v>0</v>
      </c>
      <c r="V56" s="207">
        <f t="shared" si="67"/>
        <v>0</v>
      </c>
      <c r="W56" s="207">
        <f t="shared" si="67"/>
        <v>0</v>
      </c>
      <c r="X56" s="207">
        <f t="shared" si="67"/>
        <v>0</v>
      </c>
      <c r="Y56" s="207">
        <f t="shared" si="67"/>
        <v>0</v>
      </c>
      <c r="Z56" s="207">
        <f t="shared" si="67"/>
        <v>0</v>
      </c>
      <c r="AA56" s="208">
        <f t="shared" si="67"/>
        <v>0</v>
      </c>
      <c r="AB56" s="206">
        <f t="shared" si="67"/>
        <v>0</v>
      </c>
      <c r="AC56" s="207">
        <f t="shared" si="67"/>
        <v>0</v>
      </c>
      <c r="AD56" s="207">
        <f t="shared" si="67"/>
        <v>0</v>
      </c>
      <c r="AE56" s="207">
        <f t="shared" si="67"/>
        <v>0</v>
      </c>
      <c r="AF56" s="207">
        <f t="shared" si="67"/>
        <v>0</v>
      </c>
      <c r="AG56" s="207">
        <f t="shared" si="67"/>
        <v>0</v>
      </c>
      <c r="AH56" s="207">
        <f t="shared" si="67"/>
        <v>0</v>
      </c>
      <c r="AI56" s="207">
        <f t="shared" si="67"/>
        <v>0</v>
      </c>
      <c r="AJ56" s="207">
        <f t="shared" si="67"/>
        <v>0</v>
      </c>
      <c r="AK56" s="208">
        <f t="shared" si="67"/>
        <v>0</v>
      </c>
      <c r="AL56" s="209">
        <f>SUM(H56:AK56)</f>
        <v>0</v>
      </c>
      <c r="AM56" s="945"/>
      <c r="AN56" s="946"/>
      <c r="AP56" s="183"/>
    </row>
    <row r="57" spans="1:42" ht="13.5" customHeight="1" thickTop="1">
      <c r="A57" s="937" t="s">
        <v>108</v>
      </c>
      <c r="B57" s="938"/>
      <c r="C57" s="938"/>
      <c r="D57" s="939"/>
      <c r="E57" s="453"/>
      <c r="F57" s="479"/>
      <c r="G57" s="454"/>
      <c r="H57" s="323">
        <f>SUM(H44,H56)</f>
        <v>0</v>
      </c>
      <c r="I57" s="324">
        <f>SUM(I44,I56)</f>
        <v>0</v>
      </c>
      <c r="J57" s="324">
        <f t="shared" ref="J57:AK57" si="68">SUM(J44,J56)</f>
        <v>0</v>
      </c>
      <c r="K57" s="324">
        <f t="shared" si="68"/>
        <v>0</v>
      </c>
      <c r="L57" s="324">
        <f t="shared" si="68"/>
        <v>0</v>
      </c>
      <c r="M57" s="324">
        <f t="shared" si="68"/>
        <v>0</v>
      </c>
      <c r="N57" s="324">
        <f t="shared" si="68"/>
        <v>0</v>
      </c>
      <c r="O57" s="324">
        <f t="shared" si="68"/>
        <v>0</v>
      </c>
      <c r="P57" s="324">
        <f t="shared" si="68"/>
        <v>0</v>
      </c>
      <c r="Q57" s="325">
        <f t="shared" si="68"/>
        <v>0</v>
      </c>
      <c r="R57" s="323">
        <f t="shared" si="68"/>
        <v>0</v>
      </c>
      <c r="S57" s="324">
        <f t="shared" si="68"/>
        <v>0</v>
      </c>
      <c r="T57" s="324">
        <f t="shared" si="68"/>
        <v>0</v>
      </c>
      <c r="U57" s="324">
        <f t="shared" si="68"/>
        <v>0</v>
      </c>
      <c r="V57" s="324">
        <f t="shared" si="68"/>
        <v>0</v>
      </c>
      <c r="W57" s="324">
        <f t="shared" si="68"/>
        <v>0</v>
      </c>
      <c r="X57" s="324">
        <f t="shared" si="68"/>
        <v>0</v>
      </c>
      <c r="Y57" s="324">
        <f t="shared" si="68"/>
        <v>0</v>
      </c>
      <c r="Z57" s="324">
        <f t="shared" si="68"/>
        <v>0</v>
      </c>
      <c r="AA57" s="325">
        <f t="shared" si="68"/>
        <v>0</v>
      </c>
      <c r="AB57" s="323">
        <f t="shared" si="68"/>
        <v>0</v>
      </c>
      <c r="AC57" s="324">
        <f t="shared" si="68"/>
        <v>0</v>
      </c>
      <c r="AD57" s="324">
        <f t="shared" si="68"/>
        <v>0</v>
      </c>
      <c r="AE57" s="324">
        <f t="shared" si="68"/>
        <v>0</v>
      </c>
      <c r="AF57" s="324">
        <f t="shared" si="68"/>
        <v>0</v>
      </c>
      <c r="AG57" s="324">
        <f t="shared" si="68"/>
        <v>0</v>
      </c>
      <c r="AH57" s="324">
        <f t="shared" si="68"/>
        <v>0</v>
      </c>
      <c r="AI57" s="324">
        <f t="shared" si="68"/>
        <v>0</v>
      </c>
      <c r="AJ57" s="324">
        <f t="shared" si="68"/>
        <v>0</v>
      </c>
      <c r="AK57" s="325">
        <f t="shared" si="68"/>
        <v>0</v>
      </c>
      <c r="AL57" s="326">
        <f>SUM(H57:AK57)</f>
        <v>0</v>
      </c>
      <c r="AM57" s="945"/>
      <c r="AN57" s="946"/>
    </row>
    <row r="58" spans="1:42" ht="13.5" customHeight="1" thickBot="1">
      <c r="A58" s="940" t="s">
        <v>158</v>
      </c>
      <c r="B58" s="941"/>
      <c r="C58" s="941"/>
      <c r="D58" s="942"/>
      <c r="E58" s="210"/>
      <c r="F58" s="480"/>
      <c r="G58" s="315">
        <f>ROUND((D4*1.1)*0.45,-1)</f>
        <v>135000</v>
      </c>
      <c r="H58" s="211">
        <f>G58+H57</f>
        <v>135000</v>
      </c>
      <c r="I58" s="212">
        <f>+H58+I57</f>
        <v>135000</v>
      </c>
      <c r="J58" s="212">
        <f>+I58+J57</f>
        <v>135000</v>
      </c>
      <c r="K58" s="212">
        <f t="shared" ref="K58:AK58" si="69">+J58+K57</f>
        <v>135000</v>
      </c>
      <c r="L58" s="212">
        <f t="shared" si="69"/>
        <v>135000</v>
      </c>
      <c r="M58" s="212">
        <f t="shared" si="69"/>
        <v>135000</v>
      </c>
      <c r="N58" s="212">
        <f t="shared" si="69"/>
        <v>135000</v>
      </c>
      <c r="O58" s="212">
        <f t="shared" si="69"/>
        <v>135000</v>
      </c>
      <c r="P58" s="212">
        <f t="shared" si="69"/>
        <v>135000</v>
      </c>
      <c r="Q58" s="213">
        <f t="shared" si="69"/>
        <v>135000</v>
      </c>
      <c r="R58" s="214">
        <f t="shared" si="69"/>
        <v>135000</v>
      </c>
      <c r="S58" s="212">
        <f t="shared" si="69"/>
        <v>135000</v>
      </c>
      <c r="T58" s="212">
        <f t="shared" si="69"/>
        <v>135000</v>
      </c>
      <c r="U58" s="212">
        <f t="shared" si="69"/>
        <v>135000</v>
      </c>
      <c r="V58" s="212">
        <f t="shared" si="69"/>
        <v>135000</v>
      </c>
      <c r="W58" s="212">
        <f t="shared" si="69"/>
        <v>135000</v>
      </c>
      <c r="X58" s="212">
        <f t="shared" si="69"/>
        <v>135000</v>
      </c>
      <c r="Y58" s="212">
        <f t="shared" si="69"/>
        <v>135000</v>
      </c>
      <c r="Z58" s="212">
        <f t="shared" si="69"/>
        <v>135000</v>
      </c>
      <c r="AA58" s="215">
        <f t="shared" si="69"/>
        <v>135000</v>
      </c>
      <c r="AB58" s="216">
        <f t="shared" si="69"/>
        <v>135000</v>
      </c>
      <c r="AC58" s="212">
        <f t="shared" si="69"/>
        <v>135000</v>
      </c>
      <c r="AD58" s="212">
        <f t="shared" si="69"/>
        <v>135000</v>
      </c>
      <c r="AE58" s="212">
        <f t="shared" si="69"/>
        <v>135000</v>
      </c>
      <c r="AF58" s="212">
        <f t="shared" si="69"/>
        <v>135000</v>
      </c>
      <c r="AG58" s="212">
        <f t="shared" si="69"/>
        <v>135000</v>
      </c>
      <c r="AH58" s="212">
        <f t="shared" si="69"/>
        <v>135000</v>
      </c>
      <c r="AI58" s="212">
        <f t="shared" si="69"/>
        <v>135000</v>
      </c>
      <c r="AJ58" s="212">
        <f t="shared" si="69"/>
        <v>135000</v>
      </c>
      <c r="AK58" s="217">
        <f t="shared" si="69"/>
        <v>135000</v>
      </c>
      <c r="AL58" s="218">
        <f>AK58</f>
        <v>135000</v>
      </c>
      <c r="AM58" s="947"/>
      <c r="AN58" s="948"/>
    </row>
    <row r="59" spans="1:42" s="219" customFormat="1" ht="13.5" customHeight="1">
      <c r="A59" s="921" t="s">
        <v>144</v>
      </c>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921"/>
      <c r="AL59" s="921"/>
      <c r="AM59" s="921"/>
      <c r="AN59" s="921"/>
      <c r="AP59" s="220"/>
    </row>
    <row r="60" spans="1:42" ht="13.5" customHeight="1">
      <c r="B60" s="221"/>
      <c r="C60" s="221"/>
      <c r="D60" s="221"/>
      <c r="E60" s="221"/>
      <c r="F60" s="233"/>
      <c r="G60" s="224"/>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6"/>
    </row>
    <row r="61" spans="1:42" ht="13.5" customHeight="1">
      <c r="B61" s="227"/>
      <c r="C61" s="221"/>
      <c r="D61" s="221"/>
      <c r="E61" s="221"/>
      <c r="F61" s="233"/>
      <c r="G61" s="224"/>
      <c r="H61" s="24"/>
      <c r="I61" s="24"/>
      <c r="J61" s="24"/>
      <c r="K61" s="24"/>
      <c r="L61" s="24"/>
      <c r="M61" s="24"/>
      <c r="N61" s="24"/>
      <c r="O61" s="24"/>
      <c r="P61" s="24"/>
      <c r="Q61" s="24"/>
      <c r="U61" s="228"/>
      <c r="AC61" s="229"/>
      <c r="AD61" s="230"/>
      <c r="AE61" s="231"/>
      <c r="AF61" s="232"/>
      <c r="AG61" s="231"/>
      <c r="AH61" s="231"/>
      <c r="AI61" s="231"/>
      <c r="AJ61" s="231"/>
      <c r="AK61" s="231"/>
      <c r="AL61" s="231"/>
      <c r="AM61" s="231"/>
      <c r="AN61" s="231"/>
      <c r="AP61" s="231"/>
    </row>
    <row r="62" spans="1:42" ht="13.5" customHeight="1">
      <c r="B62" s="227"/>
      <c r="C62" s="221"/>
      <c r="D62" s="221"/>
      <c r="E62" s="221"/>
      <c r="F62" s="233"/>
      <c r="G62" s="224"/>
      <c r="H62" s="24"/>
      <c r="I62" s="24"/>
      <c r="J62" s="24"/>
      <c r="K62" s="24"/>
      <c r="L62" s="24"/>
      <c r="M62" s="24"/>
      <c r="N62" s="24"/>
      <c r="O62" s="24"/>
      <c r="P62" s="24"/>
      <c r="Q62" s="24"/>
      <c r="AE62" s="24"/>
      <c r="AP62" s="231"/>
    </row>
    <row r="63" spans="1:42" ht="13.5" customHeight="1">
      <c r="H63" s="24"/>
      <c r="I63" s="24"/>
      <c r="J63" s="24"/>
      <c r="K63" s="24"/>
      <c r="L63" s="24"/>
      <c r="M63" s="24"/>
      <c r="N63" s="24"/>
      <c r="O63" s="24"/>
      <c r="P63" s="24"/>
      <c r="Q63" s="24"/>
      <c r="AE63" s="24"/>
      <c r="AP63" s="231"/>
    </row>
    <row r="64" spans="1:42" s="242" customFormat="1" ht="13.5" customHeight="1">
      <c r="A64" s="233"/>
      <c r="B64" s="234"/>
      <c r="C64" s="235"/>
      <c r="D64" s="235"/>
      <c r="E64" s="235"/>
      <c r="F64" s="235"/>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row>
    <row r="65" spans="1:42" ht="13.5" customHeight="1">
      <c r="G65" s="243"/>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31"/>
      <c r="AP65" s="231"/>
    </row>
    <row r="66" spans="1:42" ht="13.5" customHeight="1">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31"/>
      <c r="AP66" s="231"/>
    </row>
    <row r="67" spans="1:42" ht="13.5" customHeight="1">
      <c r="A67" s="53"/>
      <c r="B67" s="53"/>
      <c r="C67" s="53"/>
      <c r="D67" s="53"/>
      <c r="E67" s="53"/>
      <c r="F67" s="481"/>
      <c r="G67" s="53"/>
      <c r="H67" s="24"/>
      <c r="I67" s="24"/>
      <c r="J67" s="24"/>
      <c r="K67" s="24"/>
      <c r="L67" s="24"/>
      <c r="M67" s="24"/>
      <c r="N67" s="24"/>
      <c r="O67" s="24"/>
      <c r="P67" s="24"/>
      <c r="Q67" s="24"/>
      <c r="U67" s="228"/>
      <c r="AB67" s="244"/>
      <c r="AC67" s="229"/>
      <c r="AD67" s="230"/>
      <c r="AE67" s="231"/>
      <c r="AF67" s="232"/>
      <c r="AG67" s="231"/>
      <c r="AH67" s="231"/>
      <c r="AI67" s="231"/>
      <c r="AJ67" s="231"/>
      <c r="AK67" s="231"/>
      <c r="AL67" s="231"/>
      <c r="AM67" s="231"/>
      <c r="AN67" s="231"/>
      <c r="AP67" s="231"/>
    </row>
    <row r="68" spans="1:42" ht="13.5" customHeight="1">
      <c r="A68" s="53"/>
      <c r="B68" s="53"/>
      <c r="C68" s="53"/>
      <c r="D68" s="53"/>
      <c r="E68" s="53"/>
      <c r="F68" s="481"/>
      <c r="G68" s="53"/>
      <c r="H68" s="24"/>
      <c r="I68" s="24"/>
      <c r="J68" s="24"/>
      <c r="K68" s="24"/>
      <c r="L68" s="24"/>
      <c r="M68" s="24"/>
      <c r="N68" s="24"/>
      <c r="O68" s="24"/>
      <c r="P68" s="24"/>
      <c r="Q68" s="24"/>
      <c r="U68" s="228"/>
      <c r="AC68" s="229"/>
      <c r="AD68" s="230"/>
      <c r="AE68" s="231"/>
      <c r="AF68" s="232"/>
      <c r="AG68" s="231"/>
      <c r="AH68" s="231"/>
      <c r="AI68" s="231"/>
      <c r="AJ68" s="231"/>
      <c r="AK68" s="231"/>
      <c r="AL68" s="231"/>
      <c r="AM68" s="231"/>
      <c r="AN68" s="231"/>
      <c r="AP68" s="231"/>
    </row>
    <row r="69" spans="1:42" ht="13.5" customHeight="1">
      <c r="A69" s="53"/>
      <c r="B69" s="53"/>
      <c r="C69" s="53"/>
      <c r="D69" s="53"/>
      <c r="E69" s="53"/>
      <c r="F69" s="481"/>
      <c r="G69" s="53"/>
      <c r="H69" s="24"/>
      <c r="I69" s="24"/>
      <c r="J69" s="24"/>
      <c r="K69" s="24"/>
      <c r="L69" s="24"/>
      <c r="M69" s="24"/>
      <c r="N69" s="24"/>
      <c r="O69" s="24"/>
      <c r="P69" s="24"/>
      <c r="Q69" s="24"/>
      <c r="U69" s="228"/>
      <c r="AC69" s="229"/>
      <c r="AD69" s="230"/>
      <c r="AE69" s="231"/>
      <c r="AF69" s="232"/>
      <c r="AG69" s="231"/>
      <c r="AH69" s="231"/>
      <c r="AI69" s="231"/>
      <c r="AJ69" s="231"/>
      <c r="AK69" s="231"/>
      <c r="AL69" s="231"/>
      <c r="AM69" s="231"/>
      <c r="AN69" s="231"/>
      <c r="AP69" s="231"/>
    </row>
    <row r="70" spans="1:42" ht="13.5" customHeight="1">
      <c r="A70" s="53"/>
      <c r="B70" s="53"/>
      <c r="C70" s="53"/>
      <c r="D70" s="53"/>
      <c r="E70" s="53"/>
      <c r="F70" s="481"/>
      <c r="G70" s="53"/>
      <c r="H70" s="24"/>
      <c r="I70" s="24"/>
      <c r="J70" s="24"/>
      <c r="K70" s="24"/>
      <c r="L70" s="24"/>
      <c r="M70" s="24"/>
      <c r="N70" s="24"/>
      <c r="O70" s="24"/>
      <c r="P70" s="24"/>
      <c r="Q70" s="24"/>
      <c r="U70" s="228"/>
      <c r="AC70" s="229"/>
      <c r="AD70" s="230"/>
      <c r="AE70" s="231"/>
      <c r="AF70" s="232"/>
      <c r="AG70" s="231"/>
      <c r="AH70" s="231"/>
      <c r="AI70" s="231"/>
      <c r="AJ70" s="231"/>
      <c r="AK70" s="231"/>
      <c r="AL70" s="231"/>
      <c r="AM70" s="231"/>
      <c r="AN70" s="231"/>
      <c r="AP70" s="231"/>
    </row>
    <row r="71" spans="1:42" ht="13.5" customHeight="1">
      <c r="A71" s="53"/>
      <c r="B71" s="53"/>
      <c r="C71" s="53"/>
      <c r="D71" s="53"/>
      <c r="E71" s="53"/>
      <c r="F71" s="481"/>
      <c r="G71" s="53"/>
      <c r="H71" s="24"/>
      <c r="I71" s="24"/>
      <c r="J71" s="24"/>
      <c r="K71" s="24"/>
      <c r="L71" s="24"/>
      <c r="M71" s="24"/>
      <c r="N71" s="24"/>
      <c r="O71" s="24"/>
      <c r="P71" s="24"/>
      <c r="Q71" s="24"/>
      <c r="U71" s="228"/>
      <c r="AC71" s="229"/>
      <c r="AD71" s="230"/>
      <c r="AE71" s="231"/>
      <c r="AF71" s="232"/>
      <c r="AG71" s="231"/>
      <c r="AH71" s="231"/>
      <c r="AI71" s="231"/>
      <c r="AJ71" s="231"/>
      <c r="AK71" s="231"/>
      <c r="AL71" s="231"/>
      <c r="AM71" s="231"/>
      <c r="AN71" s="231"/>
      <c r="AP71" s="231"/>
    </row>
    <row r="72" spans="1:42" ht="13.5" customHeight="1">
      <c r="A72" s="53"/>
      <c r="B72" s="53"/>
      <c r="C72" s="53"/>
      <c r="D72" s="53"/>
      <c r="E72" s="53"/>
      <c r="F72" s="481"/>
      <c r="G72" s="53"/>
      <c r="H72" s="24"/>
      <c r="I72" s="24"/>
      <c r="J72" s="24"/>
      <c r="K72" s="24"/>
      <c r="L72" s="24"/>
      <c r="M72" s="24"/>
      <c r="N72" s="24"/>
      <c r="O72" s="24"/>
      <c r="P72" s="24"/>
      <c r="Q72" s="24"/>
      <c r="U72" s="228"/>
      <c r="AC72" s="229"/>
      <c r="AD72" s="230"/>
      <c r="AE72" s="231"/>
      <c r="AF72" s="232"/>
      <c r="AG72" s="231"/>
      <c r="AH72" s="231"/>
      <c r="AI72" s="231"/>
      <c r="AJ72" s="231"/>
      <c r="AK72" s="231"/>
      <c r="AL72" s="231"/>
      <c r="AM72" s="231"/>
      <c r="AN72" s="231"/>
      <c r="AP72" s="231"/>
    </row>
    <row r="73" spans="1:42" ht="13.5" customHeight="1">
      <c r="A73" s="53"/>
      <c r="B73" s="53"/>
      <c r="C73" s="53"/>
      <c r="D73" s="53"/>
      <c r="E73" s="53"/>
      <c r="F73" s="481"/>
      <c r="G73" s="53"/>
      <c r="H73" s="24"/>
      <c r="I73" s="24"/>
      <c r="J73" s="24"/>
      <c r="K73" s="24"/>
      <c r="L73" s="24"/>
      <c r="M73" s="24"/>
      <c r="N73" s="24"/>
      <c r="O73" s="24"/>
      <c r="P73" s="24"/>
      <c r="Q73" s="24"/>
      <c r="U73" s="228"/>
      <c r="AC73" s="229"/>
      <c r="AD73" s="230"/>
      <c r="AE73" s="231"/>
      <c r="AF73" s="232"/>
      <c r="AG73" s="231"/>
      <c r="AH73" s="231"/>
      <c r="AI73" s="231"/>
      <c r="AJ73" s="231"/>
      <c r="AK73" s="231"/>
      <c r="AL73" s="231"/>
      <c r="AM73" s="231"/>
      <c r="AN73" s="231"/>
      <c r="AP73" s="231"/>
    </row>
    <row r="74" spans="1:42" ht="13.5" customHeight="1">
      <c r="A74" s="53"/>
      <c r="B74" s="53"/>
      <c r="C74" s="53"/>
      <c r="D74" s="53"/>
      <c r="E74" s="53"/>
      <c r="F74" s="481"/>
      <c r="G74" s="53"/>
      <c r="H74" s="24"/>
      <c r="I74" s="24"/>
      <c r="J74" s="24"/>
      <c r="K74" s="24"/>
      <c r="L74" s="24"/>
      <c r="M74" s="24"/>
      <c r="N74" s="24"/>
      <c r="O74" s="24"/>
      <c r="P74" s="24"/>
      <c r="Q74" s="24"/>
      <c r="U74" s="228"/>
      <c r="AC74" s="229"/>
      <c r="AD74" s="230"/>
      <c r="AE74" s="231"/>
      <c r="AF74" s="232"/>
      <c r="AG74" s="231"/>
      <c r="AH74" s="231"/>
      <c r="AI74" s="231"/>
      <c r="AJ74" s="231"/>
      <c r="AK74" s="231"/>
      <c r="AL74" s="231"/>
      <c r="AM74" s="231"/>
      <c r="AN74" s="231"/>
      <c r="AP74" s="231"/>
    </row>
    <row r="75" spans="1:42" ht="13.5" customHeight="1">
      <c r="A75" s="53"/>
      <c r="B75" s="53"/>
      <c r="C75" s="53"/>
      <c r="D75" s="53"/>
      <c r="E75" s="53"/>
      <c r="F75" s="481"/>
      <c r="G75" s="53"/>
      <c r="H75" s="24"/>
      <c r="I75" s="24"/>
      <c r="J75" s="24"/>
      <c r="K75" s="24"/>
      <c r="L75" s="24"/>
      <c r="M75" s="24"/>
      <c r="N75" s="24"/>
      <c r="O75" s="24"/>
      <c r="P75" s="24"/>
      <c r="Q75" s="24"/>
      <c r="U75" s="228"/>
      <c r="AC75" s="229"/>
      <c r="AD75" s="230"/>
      <c r="AE75" s="231"/>
      <c r="AF75" s="232"/>
      <c r="AG75" s="231"/>
      <c r="AH75" s="231"/>
      <c r="AI75" s="231"/>
      <c r="AJ75" s="231"/>
      <c r="AK75" s="231"/>
      <c r="AL75" s="231"/>
      <c r="AM75" s="231"/>
      <c r="AN75" s="231"/>
      <c r="AP75" s="231"/>
    </row>
    <row r="76" spans="1:42" ht="13.5" customHeight="1">
      <c r="A76" s="53"/>
      <c r="B76" s="53"/>
      <c r="C76" s="53"/>
      <c r="D76" s="53"/>
      <c r="E76" s="53"/>
      <c r="F76" s="481"/>
      <c r="G76" s="53"/>
      <c r="H76" s="24"/>
      <c r="I76" s="24"/>
      <c r="J76" s="24"/>
      <c r="K76" s="24"/>
      <c r="L76" s="24"/>
      <c r="M76" s="24"/>
      <c r="N76" s="24"/>
      <c r="O76" s="24"/>
      <c r="P76" s="24"/>
      <c r="Q76" s="24"/>
      <c r="U76" s="228"/>
      <c r="AC76" s="229"/>
      <c r="AD76" s="230"/>
      <c r="AE76" s="231"/>
      <c r="AF76" s="232"/>
      <c r="AG76" s="231"/>
      <c r="AH76" s="231"/>
      <c r="AI76" s="231"/>
      <c r="AJ76" s="231"/>
      <c r="AK76" s="231"/>
      <c r="AL76" s="231"/>
      <c r="AM76" s="231"/>
      <c r="AN76" s="231"/>
      <c r="AP76" s="231"/>
    </row>
    <row r="77" spans="1:42" ht="13.5" customHeight="1">
      <c r="A77" s="53"/>
      <c r="B77" s="53"/>
      <c r="C77" s="53"/>
      <c r="D77" s="53"/>
      <c r="E77" s="53"/>
      <c r="F77" s="481"/>
      <c r="G77" s="53"/>
      <c r="H77" s="24"/>
      <c r="I77" s="24"/>
      <c r="J77" s="24"/>
      <c r="K77" s="24"/>
      <c r="L77" s="24"/>
      <c r="M77" s="24"/>
      <c r="N77" s="24"/>
      <c r="O77" s="24"/>
      <c r="P77" s="24"/>
      <c r="Q77" s="24"/>
      <c r="U77" s="228"/>
      <c r="AC77" s="229"/>
      <c r="AD77" s="230"/>
      <c r="AE77" s="231"/>
      <c r="AF77" s="232"/>
      <c r="AG77" s="231"/>
      <c r="AH77" s="231"/>
      <c r="AI77" s="231"/>
      <c r="AJ77" s="231"/>
      <c r="AK77" s="231"/>
      <c r="AL77" s="231"/>
      <c r="AM77" s="231"/>
      <c r="AN77" s="231"/>
      <c r="AP77" s="231"/>
    </row>
    <row r="78" spans="1:42" ht="13.5" customHeight="1">
      <c r="A78" s="53"/>
      <c r="B78" s="53"/>
      <c r="C78" s="53"/>
      <c r="D78" s="53"/>
      <c r="E78" s="53"/>
      <c r="F78" s="481"/>
      <c r="G78" s="53"/>
      <c r="H78" s="24"/>
      <c r="I78" s="24"/>
      <c r="J78" s="24"/>
      <c r="K78" s="24"/>
      <c r="L78" s="24"/>
      <c r="M78" s="24"/>
      <c r="N78" s="24"/>
      <c r="O78" s="24"/>
      <c r="P78" s="24"/>
      <c r="Q78" s="24"/>
      <c r="U78" s="228"/>
      <c r="AC78" s="229"/>
      <c r="AD78" s="230"/>
      <c r="AE78" s="231"/>
      <c r="AF78" s="232"/>
      <c r="AG78" s="231"/>
      <c r="AH78" s="231"/>
      <c r="AI78" s="231"/>
      <c r="AJ78" s="231"/>
      <c r="AK78" s="231"/>
      <c r="AL78" s="231"/>
      <c r="AM78" s="231"/>
      <c r="AN78" s="231"/>
      <c r="AP78" s="231"/>
    </row>
    <row r="79" spans="1:42" ht="13.5" customHeight="1">
      <c r="A79" s="53"/>
      <c r="B79" s="53"/>
      <c r="C79" s="53"/>
      <c r="D79" s="53"/>
      <c r="E79" s="53"/>
      <c r="F79" s="481"/>
      <c r="G79" s="53"/>
      <c r="H79" s="24"/>
      <c r="I79" s="24"/>
      <c r="J79" s="24"/>
      <c r="K79" s="24"/>
      <c r="L79" s="24"/>
      <c r="M79" s="24"/>
      <c r="N79" s="24"/>
      <c r="O79" s="24"/>
      <c r="P79" s="24"/>
      <c r="Q79" s="24"/>
      <c r="U79" s="228"/>
      <c r="AC79" s="229"/>
      <c r="AD79" s="230"/>
      <c r="AE79" s="231"/>
      <c r="AF79" s="232"/>
      <c r="AG79" s="231"/>
      <c r="AH79" s="231"/>
      <c r="AI79" s="231"/>
      <c r="AJ79" s="231"/>
      <c r="AK79" s="231"/>
      <c r="AL79" s="231"/>
      <c r="AM79" s="231"/>
      <c r="AN79" s="231"/>
      <c r="AP79" s="231"/>
    </row>
    <row r="80" spans="1:42" ht="13.5" customHeight="1">
      <c r="A80" s="53"/>
      <c r="B80" s="53"/>
      <c r="C80" s="53"/>
      <c r="D80" s="53"/>
      <c r="E80" s="53"/>
      <c r="F80" s="481"/>
      <c r="G80" s="53"/>
      <c r="H80" s="24"/>
      <c r="I80" s="24"/>
      <c r="J80" s="24"/>
      <c r="K80" s="24"/>
      <c r="L80" s="24"/>
      <c r="M80" s="24"/>
      <c r="N80" s="24"/>
      <c r="O80" s="24"/>
      <c r="P80" s="24"/>
      <c r="Q80" s="24"/>
      <c r="U80" s="228"/>
      <c r="AC80" s="229"/>
      <c r="AD80" s="230"/>
      <c r="AE80" s="231"/>
      <c r="AF80" s="232"/>
      <c r="AG80" s="231"/>
      <c r="AH80" s="231"/>
      <c r="AI80" s="231"/>
      <c r="AJ80" s="231"/>
      <c r="AK80" s="231"/>
      <c r="AL80" s="231"/>
      <c r="AM80" s="231"/>
      <c r="AN80" s="231"/>
      <c r="AP80" s="231"/>
    </row>
    <row r="81" spans="1:42" ht="13.5" customHeight="1">
      <c r="A81" s="53"/>
      <c r="B81" s="53"/>
      <c r="C81" s="53"/>
      <c r="D81" s="53"/>
      <c r="E81" s="53"/>
      <c r="F81" s="481"/>
      <c r="G81" s="53"/>
      <c r="H81" s="24"/>
      <c r="I81" s="24"/>
      <c r="J81" s="24"/>
      <c r="K81" s="24"/>
      <c r="L81" s="24"/>
      <c r="M81" s="24"/>
      <c r="N81" s="24"/>
      <c r="O81" s="24"/>
      <c r="P81" s="24"/>
      <c r="Q81" s="24"/>
      <c r="U81" s="228"/>
      <c r="AC81" s="229"/>
      <c r="AD81" s="230"/>
      <c r="AE81" s="231"/>
      <c r="AF81" s="232"/>
      <c r="AG81" s="231"/>
      <c r="AH81" s="231"/>
      <c r="AI81" s="231"/>
      <c r="AJ81" s="231"/>
      <c r="AK81" s="231"/>
      <c r="AL81" s="231"/>
      <c r="AM81" s="231"/>
      <c r="AN81" s="231"/>
      <c r="AP81" s="231"/>
    </row>
    <row r="82" spans="1:42" ht="13.5" customHeight="1">
      <c r="A82" s="53"/>
      <c r="B82" s="53"/>
      <c r="C82" s="53"/>
      <c r="D82" s="53"/>
      <c r="E82" s="53"/>
      <c r="F82" s="481"/>
      <c r="G82" s="53"/>
      <c r="H82" s="24"/>
      <c r="I82" s="24"/>
      <c r="J82" s="24"/>
      <c r="K82" s="24"/>
      <c r="L82" s="24"/>
      <c r="M82" s="24"/>
      <c r="N82" s="24"/>
      <c r="O82" s="24"/>
      <c r="P82" s="24"/>
      <c r="Q82" s="24"/>
      <c r="U82" s="228"/>
      <c r="AC82" s="229"/>
      <c r="AD82" s="230"/>
      <c r="AE82" s="231"/>
      <c r="AF82" s="232"/>
      <c r="AG82" s="231"/>
      <c r="AH82" s="231"/>
      <c r="AI82" s="231"/>
      <c r="AJ82" s="231"/>
      <c r="AK82" s="231"/>
      <c r="AL82" s="231"/>
      <c r="AM82" s="231"/>
      <c r="AN82" s="231"/>
      <c r="AP82" s="231"/>
    </row>
    <row r="83" spans="1:42" ht="13.5" customHeight="1">
      <c r="A83" s="53"/>
      <c r="B83" s="53"/>
      <c r="C83" s="53"/>
      <c r="D83" s="53"/>
      <c r="E83" s="53"/>
      <c r="F83" s="481"/>
      <c r="G83" s="53"/>
      <c r="H83" s="24"/>
      <c r="I83" s="24"/>
      <c r="J83" s="24"/>
      <c r="K83" s="24"/>
      <c r="L83" s="24"/>
      <c r="M83" s="24"/>
      <c r="N83" s="24"/>
      <c r="O83" s="24"/>
      <c r="P83" s="24"/>
      <c r="Q83" s="24"/>
      <c r="U83" s="228"/>
      <c r="AC83" s="229"/>
      <c r="AD83" s="230"/>
      <c r="AE83" s="231"/>
      <c r="AF83" s="232"/>
      <c r="AG83" s="231"/>
      <c r="AH83" s="231"/>
      <c r="AI83" s="231"/>
      <c r="AJ83" s="231"/>
      <c r="AK83" s="231"/>
      <c r="AL83" s="231"/>
      <c r="AM83" s="231"/>
      <c r="AN83" s="231"/>
      <c r="AP83" s="231"/>
    </row>
    <row r="84" spans="1:42" ht="13.5" customHeight="1">
      <c r="A84" s="53"/>
      <c r="B84" s="53"/>
      <c r="C84" s="53"/>
      <c r="D84" s="53"/>
      <c r="E84" s="53"/>
      <c r="F84" s="481"/>
      <c r="G84" s="53"/>
      <c r="H84" s="24"/>
      <c r="I84" s="24"/>
      <c r="J84" s="24"/>
      <c r="K84" s="24"/>
      <c r="L84" s="24"/>
      <c r="M84" s="24"/>
      <c r="N84" s="24"/>
      <c r="O84" s="24"/>
      <c r="P84" s="24"/>
      <c r="Q84" s="24"/>
      <c r="U84" s="228"/>
      <c r="AC84" s="229"/>
      <c r="AD84" s="230"/>
      <c r="AE84" s="231"/>
      <c r="AF84" s="232"/>
      <c r="AG84" s="231"/>
      <c r="AH84" s="231"/>
      <c r="AI84" s="231"/>
      <c r="AJ84" s="231"/>
      <c r="AK84" s="231"/>
      <c r="AL84" s="231"/>
      <c r="AM84" s="231"/>
      <c r="AN84" s="231"/>
      <c r="AP84" s="231"/>
    </row>
    <row r="85" spans="1:42" ht="13.5" customHeight="1">
      <c r="A85" s="53"/>
      <c r="B85" s="53"/>
      <c r="C85" s="53"/>
      <c r="D85" s="53"/>
      <c r="E85" s="53"/>
      <c r="F85" s="481"/>
      <c r="G85" s="53"/>
      <c r="H85" s="24"/>
      <c r="I85" s="24"/>
      <c r="J85" s="24"/>
      <c r="K85" s="24"/>
      <c r="L85" s="24"/>
      <c r="M85" s="24"/>
      <c r="N85" s="24"/>
      <c r="O85" s="24"/>
      <c r="P85" s="24"/>
      <c r="Q85" s="24"/>
      <c r="U85" s="228"/>
      <c r="AC85" s="229"/>
      <c r="AD85" s="230"/>
      <c r="AE85" s="231"/>
      <c r="AF85" s="232"/>
      <c r="AG85" s="231"/>
      <c r="AH85" s="231"/>
      <c r="AI85" s="231"/>
      <c r="AJ85" s="231"/>
      <c r="AK85" s="231"/>
      <c r="AL85" s="231"/>
      <c r="AM85" s="231"/>
      <c r="AN85" s="231"/>
      <c r="AP85" s="231"/>
    </row>
    <row r="86" spans="1:42" ht="13.5" customHeight="1">
      <c r="A86" s="53"/>
      <c r="B86" s="53"/>
      <c r="C86" s="53"/>
      <c r="D86" s="53"/>
      <c r="E86" s="53"/>
      <c r="F86" s="481"/>
      <c r="G86" s="53"/>
      <c r="H86" s="24"/>
      <c r="I86" s="24"/>
      <c r="J86" s="24"/>
      <c r="K86" s="24"/>
      <c r="L86" s="24"/>
      <c r="M86" s="24"/>
      <c r="N86" s="24"/>
      <c r="O86" s="24"/>
      <c r="P86" s="24"/>
      <c r="Q86" s="24"/>
      <c r="U86" s="228"/>
      <c r="AC86" s="229"/>
      <c r="AD86" s="230"/>
      <c r="AE86" s="231"/>
      <c r="AF86" s="232"/>
      <c r="AG86" s="231"/>
      <c r="AH86" s="231"/>
      <c r="AI86" s="231"/>
      <c r="AJ86" s="231"/>
      <c r="AK86" s="231"/>
      <c r="AL86" s="231"/>
      <c r="AM86" s="231"/>
      <c r="AN86" s="231"/>
      <c r="AP86" s="231"/>
    </row>
    <row r="87" spans="1:42" ht="13.5" customHeight="1">
      <c r="A87" s="53"/>
      <c r="B87" s="53"/>
      <c r="C87" s="53"/>
      <c r="D87" s="53"/>
      <c r="E87" s="53"/>
      <c r="F87" s="481"/>
      <c r="G87" s="53"/>
      <c r="H87" s="24"/>
      <c r="I87" s="24"/>
      <c r="J87" s="24"/>
      <c r="K87" s="24"/>
      <c r="L87" s="24"/>
      <c r="M87" s="24"/>
      <c r="N87" s="24"/>
      <c r="O87" s="24"/>
      <c r="P87" s="24"/>
      <c r="Q87" s="24"/>
      <c r="U87" s="228"/>
      <c r="AC87" s="229"/>
      <c r="AD87" s="230"/>
      <c r="AE87" s="231"/>
      <c r="AF87" s="232"/>
      <c r="AG87" s="231"/>
      <c r="AH87" s="231"/>
      <c r="AI87" s="231"/>
      <c r="AJ87" s="231"/>
      <c r="AK87" s="231"/>
      <c r="AL87" s="231"/>
      <c r="AM87" s="231"/>
      <c r="AN87" s="231"/>
      <c r="AP87" s="231"/>
    </row>
    <row r="88" spans="1:42" ht="13.5" customHeight="1">
      <c r="A88" s="53"/>
      <c r="B88" s="53"/>
      <c r="C88" s="53"/>
      <c r="D88" s="53"/>
      <c r="E88" s="53"/>
      <c r="F88" s="481"/>
      <c r="G88" s="53"/>
      <c r="H88" s="24"/>
      <c r="I88" s="24"/>
      <c r="J88" s="24"/>
      <c r="K88" s="24"/>
      <c r="L88" s="24"/>
      <c r="M88" s="24"/>
      <c r="N88" s="24"/>
      <c r="O88" s="24"/>
      <c r="P88" s="24"/>
      <c r="Q88" s="24"/>
      <c r="U88" s="228"/>
      <c r="AC88" s="229"/>
      <c r="AD88" s="230"/>
      <c r="AE88" s="231"/>
      <c r="AF88" s="232"/>
      <c r="AG88" s="231"/>
      <c r="AH88" s="231"/>
      <c r="AI88" s="231"/>
      <c r="AJ88" s="231"/>
      <c r="AK88" s="231"/>
      <c r="AL88" s="231"/>
      <c r="AM88" s="231"/>
      <c r="AN88" s="231"/>
      <c r="AP88" s="231"/>
    </row>
    <row r="89" spans="1:42" ht="13.5" customHeight="1">
      <c r="A89" s="53"/>
      <c r="B89" s="53"/>
      <c r="C89" s="53"/>
      <c r="D89" s="53"/>
      <c r="E89" s="53"/>
      <c r="F89" s="481"/>
      <c r="G89" s="53"/>
      <c r="H89" s="24"/>
      <c r="I89" s="24"/>
      <c r="J89" s="24"/>
      <c r="K89" s="24"/>
      <c r="L89" s="24"/>
      <c r="M89" s="24"/>
      <c r="N89" s="24"/>
      <c r="O89" s="24"/>
      <c r="P89" s="24"/>
      <c r="Q89" s="24"/>
      <c r="U89" s="228"/>
      <c r="AC89" s="229"/>
      <c r="AD89" s="230"/>
      <c r="AE89" s="231"/>
      <c r="AF89" s="232"/>
      <c r="AG89" s="231"/>
      <c r="AH89" s="231"/>
      <c r="AI89" s="231"/>
      <c r="AJ89" s="231"/>
      <c r="AK89" s="231"/>
      <c r="AL89" s="231"/>
      <c r="AM89" s="231"/>
      <c r="AN89" s="231"/>
      <c r="AP89" s="231"/>
    </row>
    <row r="90" spans="1:42" ht="13.5" customHeight="1">
      <c r="A90" s="53"/>
      <c r="B90" s="53"/>
      <c r="C90" s="53"/>
      <c r="D90" s="53"/>
      <c r="E90" s="53"/>
      <c r="F90" s="481"/>
      <c r="G90" s="53"/>
      <c r="H90" s="24"/>
      <c r="I90" s="24"/>
      <c r="J90" s="24"/>
      <c r="K90" s="24"/>
      <c r="L90" s="24"/>
      <c r="M90" s="24"/>
      <c r="N90" s="24"/>
      <c r="O90" s="24"/>
      <c r="P90" s="24"/>
      <c r="Q90" s="24"/>
      <c r="U90" s="228"/>
      <c r="AC90" s="229"/>
      <c r="AD90" s="230"/>
      <c r="AE90" s="231"/>
      <c r="AF90" s="232"/>
      <c r="AG90" s="231"/>
      <c r="AH90" s="231"/>
      <c r="AI90" s="231"/>
      <c r="AJ90" s="231"/>
      <c r="AK90" s="231"/>
      <c r="AL90" s="231"/>
      <c r="AM90" s="231"/>
      <c r="AN90" s="231"/>
      <c r="AP90" s="231"/>
    </row>
    <row r="91" spans="1:42" ht="13.5" customHeight="1">
      <c r="A91" s="53"/>
      <c r="B91" s="53"/>
      <c r="C91" s="53"/>
      <c r="D91" s="53"/>
      <c r="E91" s="53"/>
      <c r="F91" s="481"/>
      <c r="G91" s="53"/>
      <c r="H91" s="24"/>
      <c r="I91" s="24"/>
      <c r="J91" s="24"/>
      <c r="K91" s="24"/>
      <c r="L91" s="24"/>
      <c r="M91" s="24"/>
      <c r="N91" s="24"/>
      <c r="O91" s="24"/>
      <c r="P91" s="24"/>
      <c r="Q91" s="24"/>
      <c r="U91" s="228"/>
      <c r="AC91" s="229"/>
      <c r="AD91" s="230"/>
      <c r="AE91" s="231"/>
      <c r="AF91" s="232"/>
      <c r="AG91" s="231"/>
      <c r="AH91" s="231"/>
      <c r="AI91" s="231"/>
      <c r="AJ91" s="231"/>
      <c r="AK91" s="231"/>
      <c r="AL91" s="231"/>
      <c r="AM91" s="231"/>
      <c r="AN91" s="231"/>
      <c r="AP91" s="231"/>
    </row>
    <row r="92" spans="1:42" ht="13.5" customHeight="1">
      <c r="A92" s="53"/>
      <c r="B92" s="53"/>
      <c r="C92" s="53"/>
      <c r="D92" s="53"/>
      <c r="E92" s="53"/>
      <c r="F92" s="481"/>
      <c r="G92" s="53"/>
      <c r="H92" s="24"/>
      <c r="I92" s="24"/>
      <c r="J92" s="24"/>
      <c r="K92" s="24"/>
      <c r="L92" s="24"/>
      <c r="M92" s="24"/>
      <c r="N92" s="24"/>
      <c r="O92" s="24"/>
      <c r="P92" s="24"/>
      <c r="Q92" s="24"/>
      <c r="U92" s="228"/>
      <c r="AC92" s="229"/>
      <c r="AD92" s="230"/>
      <c r="AE92" s="231"/>
      <c r="AF92" s="232"/>
      <c r="AG92" s="231"/>
      <c r="AH92" s="231"/>
      <c r="AI92" s="231"/>
      <c r="AJ92" s="231"/>
      <c r="AK92" s="231"/>
      <c r="AL92" s="231"/>
      <c r="AM92" s="231"/>
      <c r="AN92" s="231"/>
      <c r="AP92" s="231"/>
    </row>
    <row r="93" spans="1:42" ht="13.5" customHeight="1">
      <c r="A93" s="53"/>
      <c r="B93" s="53"/>
      <c r="C93" s="53"/>
      <c r="D93" s="53"/>
      <c r="E93" s="53"/>
      <c r="F93" s="481"/>
      <c r="G93" s="53"/>
      <c r="H93" s="24"/>
      <c r="I93" s="24"/>
      <c r="J93" s="24"/>
      <c r="K93" s="24"/>
      <c r="L93" s="24"/>
      <c r="M93" s="24"/>
      <c r="N93" s="24"/>
      <c r="O93" s="24"/>
      <c r="P93" s="24"/>
      <c r="Q93" s="24"/>
      <c r="U93" s="228"/>
      <c r="AC93" s="229"/>
      <c r="AD93" s="230"/>
      <c r="AE93" s="231"/>
      <c r="AF93" s="232"/>
      <c r="AG93" s="231"/>
      <c r="AH93" s="231"/>
      <c r="AI93" s="231"/>
      <c r="AJ93" s="231"/>
      <c r="AK93" s="231"/>
      <c r="AL93" s="231"/>
      <c r="AM93" s="231"/>
      <c r="AN93" s="231"/>
      <c r="AP93" s="231"/>
    </row>
    <row r="94" spans="1:42" ht="13.5" customHeight="1">
      <c r="A94" s="53"/>
      <c r="B94" s="53"/>
      <c r="C94" s="53"/>
      <c r="D94" s="53"/>
      <c r="E94" s="53"/>
      <c r="F94" s="481"/>
      <c r="G94" s="53"/>
      <c r="H94" s="24"/>
      <c r="I94" s="24"/>
      <c r="J94" s="24"/>
      <c r="K94" s="24"/>
      <c r="L94" s="24"/>
      <c r="M94" s="24"/>
      <c r="N94" s="24"/>
      <c r="O94" s="24"/>
      <c r="P94" s="24"/>
      <c r="Q94" s="24"/>
      <c r="U94" s="228"/>
      <c r="AC94" s="229"/>
      <c r="AD94" s="230"/>
      <c r="AE94" s="231"/>
      <c r="AF94" s="232"/>
      <c r="AG94" s="231"/>
      <c r="AH94" s="231"/>
      <c r="AI94" s="231"/>
      <c r="AJ94" s="231"/>
      <c r="AK94" s="231"/>
      <c r="AL94" s="231"/>
      <c r="AM94" s="231"/>
      <c r="AN94" s="231"/>
      <c r="AP94" s="231"/>
    </row>
    <row r="95" spans="1:42" ht="13.5" customHeight="1">
      <c r="A95" s="53"/>
      <c r="B95" s="53"/>
      <c r="C95" s="53"/>
      <c r="D95" s="53"/>
      <c r="E95" s="53"/>
      <c r="F95" s="481"/>
      <c r="G95" s="53"/>
      <c r="H95" s="24"/>
      <c r="I95" s="24"/>
      <c r="J95" s="24"/>
      <c r="K95" s="24"/>
      <c r="L95" s="24"/>
      <c r="M95" s="24"/>
      <c r="N95" s="24"/>
      <c r="O95" s="24"/>
      <c r="P95" s="24"/>
      <c r="Q95" s="24"/>
      <c r="U95" s="228"/>
      <c r="AC95" s="229"/>
      <c r="AD95" s="230"/>
      <c r="AE95" s="231"/>
      <c r="AF95" s="232"/>
      <c r="AG95" s="231"/>
      <c r="AH95" s="231"/>
      <c r="AI95" s="231"/>
      <c r="AJ95" s="231"/>
      <c r="AK95" s="231"/>
      <c r="AL95" s="231"/>
      <c r="AM95" s="231"/>
      <c r="AN95" s="231"/>
      <c r="AP95" s="231"/>
    </row>
    <row r="96" spans="1:42" ht="13.5" customHeight="1">
      <c r="A96" s="53"/>
      <c r="B96" s="53"/>
      <c r="C96" s="53"/>
      <c r="D96" s="53"/>
      <c r="E96" s="53"/>
      <c r="F96" s="481"/>
      <c r="G96" s="53"/>
      <c r="H96" s="24"/>
      <c r="I96" s="24"/>
      <c r="J96" s="24"/>
      <c r="K96" s="228"/>
      <c r="L96" s="24"/>
      <c r="M96" s="24"/>
      <c r="N96" s="24"/>
      <c r="O96" s="24"/>
      <c r="P96" s="24"/>
      <c r="Q96" s="24"/>
      <c r="AC96" s="229"/>
      <c r="AD96" s="230"/>
      <c r="AE96" s="231"/>
      <c r="AF96" s="232"/>
      <c r="AG96" s="231"/>
      <c r="AH96" s="231"/>
      <c r="AI96" s="231"/>
      <c r="AJ96" s="231"/>
      <c r="AK96" s="231"/>
      <c r="AL96" s="231"/>
      <c r="AM96" s="231"/>
      <c r="AN96" s="231"/>
      <c r="AP96" s="231"/>
    </row>
    <row r="97" spans="1:42" ht="13.5" customHeight="1">
      <c r="A97" s="53"/>
      <c r="B97" s="53"/>
      <c r="C97" s="53"/>
      <c r="D97" s="53"/>
      <c r="E97" s="53"/>
      <c r="F97" s="481"/>
      <c r="G97" s="53"/>
      <c r="H97" s="24"/>
      <c r="I97" s="24"/>
      <c r="J97" s="24"/>
      <c r="K97" s="228"/>
      <c r="L97" s="24"/>
      <c r="M97" s="24"/>
      <c r="N97" s="24"/>
      <c r="O97" s="24"/>
      <c r="P97" s="24"/>
      <c r="Q97" s="24"/>
      <c r="AC97" s="229"/>
      <c r="AD97" s="230"/>
      <c r="AE97" s="231"/>
      <c r="AF97" s="232"/>
      <c r="AG97" s="231"/>
      <c r="AH97" s="231"/>
      <c r="AI97" s="231"/>
      <c r="AJ97" s="231"/>
      <c r="AK97" s="231"/>
      <c r="AL97" s="231"/>
      <c r="AM97" s="231"/>
      <c r="AN97" s="231"/>
      <c r="AP97" s="231"/>
    </row>
    <row r="98" spans="1:42" ht="13.5" customHeight="1">
      <c r="A98" s="53"/>
      <c r="B98" s="53"/>
      <c r="C98" s="53"/>
      <c r="D98" s="53"/>
      <c r="E98" s="53"/>
      <c r="F98" s="481"/>
      <c r="G98" s="53"/>
      <c r="H98" s="24"/>
      <c r="I98" s="24"/>
      <c r="J98" s="24"/>
      <c r="K98" s="228"/>
      <c r="L98" s="24"/>
      <c r="M98" s="24"/>
      <c r="N98" s="24"/>
      <c r="O98" s="24"/>
      <c r="P98" s="24"/>
      <c r="Q98" s="24"/>
      <c r="AC98" s="229"/>
      <c r="AD98" s="230"/>
      <c r="AE98" s="231"/>
      <c r="AF98" s="232"/>
      <c r="AG98" s="231"/>
      <c r="AH98" s="231"/>
      <c r="AI98" s="231"/>
      <c r="AJ98" s="231"/>
      <c r="AK98" s="231"/>
      <c r="AL98" s="231"/>
      <c r="AM98" s="231"/>
      <c r="AN98" s="231"/>
      <c r="AP98" s="231"/>
    </row>
    <row r="99" spans="1:42" ht="13.5" customHeight="1">
      <c r="A99" s="53"/>
      <c r="B99" s="53"/>
      <c r="C99" s="53"/>
      <c r="D99" s="53"/>
      <c r="E99" s="53"/>
      <c r="F99" s="481"/>
      <c r="G99" s="53"/>
      <c r="H99" s="24"/>
      <c r="I99" s="24"/>
      <c r="J99" s="24"/>
      <c r="K99" s="228"/>
      <c r="L99" s="24"/>
      <c r="M99" s="24"/>
      <c r="N99" s="24"/>
      <c r="O99" s="24"/>
      <c r="P99" s="24"/>
      <c r="Q99" s="24"/>
      <c r="AC99" s="229"/>
      <c r="AD99" s="230"/>
      <c r="AE99" s="231"/>
      <c r="AF99" s="232"/>
      <c r="AG99" s="231"/>
      <c r="AH99" s="231"/>
      <c r="AI99" s="231"/>
      <c r="AJ99" s="231"/>
      <c r="AK99" s="231"/>
      <c r="AL99" s="231"/>
      <c r="AM99" s="231"/>
      <c r="AN99" s="231"/>
      <c r="AP99" s="231"/>
    </row>
    <row r="100" spans="1:42" ht="13.5" customHeight="1">
      <c r="A100" s="53"/>
      <c r="B100" s="53"/>
      <c r="C100" s="53"/>
      <c r="D100" s="53"/>
      <c r="E100" s="53"/>
      <c r="F100" s="481"/>
      <c r="G100" s="53"/>
      <c r="H100" s="24"/>
      <c r="I100" s="24"/>
      <c r="J100" s="24"/>
      <c r="K100" s="228"/>
      <c r="L100" s="24"/>
      <c r="M100" s="24"/>
      <c r="N100" s="24"/>
      <c r="O100" s="24"/>
      <c r="P100" s="24"/>
      <c r="Q100" s="24"/>
      <c r="AC100" s="229"/>
      <c r="AD100" s="230"/>
      <c r="AE100" s="231"/>
      <c r="AF100" s="232"/>
      <c r="AG100" s="231"/>
      <c r="AH100" s="231"/>
      <c r="AI100" s="231"/>
      <c r="AJ100" s="231"/>
      <c r="AK100" s="231"/>
      <c r="AL100" s="231"/>
      <c r="AM100" s="231"/>
      <c r="AN100" s="231"/>
      <c r="AP100" s="231"/>
    </row>
    <row r="101" spans="1:42" ht="13.5" customHeight="1">
      <c r="A101" s="53"/>
      <c r="B101" s="53"/>
      <c r="C101" s="53"/>
      <c r="D101" s="53"/>
      <c r="E101" s="53"/>
      <c r="F101" s="481"/>
      <c r="G101" s="53"/>
      <c r="H101" s="24"/>
      <c r="I101" s="24"/>
      <c r="J101" s="24"/>
      <c r="K101" s="228"/>
      <c r="L101" s="24"/>
      <c r="M101" s="24"/>
      <c r="N101" s="24"/>
      <c r="O101" s="24"/>
      <c r="P101" s="24"/>
      <c r="Q101" s="24"/>
      <c r="AC101" s="229"/>
      <c r="AD101" s="230"/>
      <c r="AE101" s="231"/>
      <c r="AF101" s="232"/>
      <c r="AG101" s="231"/>
      <c r="AH101" s="231"/>
      <c r="AI101" s="231"/>
      <c r="AJ101" s="231"/>
      <c r="AK101" s="231"/>
      <c r="AL101" s="231"/>
      <c r="AM101" s="231"/>
      <c r="AN101" s="231"/>
      <c r="AP101" s="231"/>
    </row>
    <row r="102" spans="1:42" ht="13.5" customHeight="1">
      <c r="A102" s="53"/>
      <c r="B102" s="53"/>
      <c r="C102" s="53"/>
      <c r="D102" s="53"/>
      <c r="E102" s="53"/>
      <c r="F102" s="481"/>
      <c r="G102" s="53"/>
      <c r="H102" s="24"/>
      <c r="I102" s="24"/>
      <c r="J102" s="24"/>
      <c r="K102" s="228"/>
      <c r="L102" s="24"/>
      <c r="M102" s="24"/>
      <c r="N102" s="24"/>
      <c r="O102" s="24"/>
      <c r="P102" s="24"/>
      <c r="Q102" s="24"/>
      <c r="AB102" s="244"/>
      <c r="AC102" s="229"/>
      <c r="AD102" s="230"/>
      <c r="AE102" s="231"/>
      <c r="AF102" s="232"/>
      <c r="AG102" s="231"/>
      <c r="AH102" s="231"/>
      <c r="AI102" s="231"/>
      <c r="AJ102" s="231"/>
      <c r="AK102" s="231"/>
      <c r="AL102" s="231"/>
      <c r="AM102" s="231"/>
      <c r="AN102" s="231"/>
      <c r="AP102" s="231"/>
    </row>
    <row r="103" spans="1:42" ht="13.5" customHeight="1">
      <c r="A103" s="53"/>
      <c r="B103" s="53"/>
      <c r="C103" s="53"/>
      <c r="D103" s="53"/>
      <c r="E103" s="53"/>
      <c r="F103" s="481"/>
      <c r="G103" s="53"/>
      <c r="H103" s="24"/>
      <c r="I103" s="24"/>
      <c r="J103" s="24"/>
      <c r="K103" s="228"/>
      <c r="L103" s="24"/>
      <c r="M103" s="24"/>
      <c r="N103" s="24"/>
      <c r="O103" s="24"/>
      <c r="P103" s="24"/>
      <c r="Q103" s="24"/>
      <c r="AC103" s="229"/>
      <c r="AD103" s="230"/>
      <c r="AE103" s="231"/>
      <c r="AF103" s="232"/>
      <c r="AG103" s="231"/>
      <c r="AH103" s="231"/>
      <c r="AI103" s="231"/>
      <c r="AJ103" s="231"/>
      <c r="AK103" s="231"/>
      <c r="AL103" s="231"/>
      <c r="AM103" s="231"/>
      <c r="AN103" s="231"/>
      <c r="AP103" s="231"/>
    </row>
    <row r="110" spans="1:42" ht="13.5" customHeight="1">
      <c r="A110" s="53"/>
      <c r="B110" s="53"/>
      <c r="C110" s="53"/>
      <c r="D110" s="53"/>
      <c r="E110" s="53"/>
      <c r="F110" s="481"/>
      <c r="G110" s="53"/>
      <c r="AN110" s="244"/>
    </row>
  </sheetData>
  <sheetProtection algorithmName="SHA-512" hashValue="EZ6F8KvG77WaxDZ+0r/9E1kvBZHI8Bkv1TQ66wtoBnKcuT5ARzDQZysAbarkxBbZE5eoUKKACRpmgOgg3pFg8Q==" saltValue="0JpflplCCY9hNSAKvlYYAg==" spinCount="100000" sheet="1" selectLockedCells="1"/>
  <mergeCells count="22">
    <mergeCell ref="AM4:AN4"/>
    <mergeCell ref="A59:AN59"/>
    <mergeCell ref="A5:C6"/>
    <mergeCell ref="D5:D6"/>
    <mergeCell ref="AL5:AL6"/>
    <mergeCell ref="AM5:AM6"/>
    <mergeCell ref="AN5:AN6"/>
    <mergeCell ref="B7:C7"/>
    <mergeCell ref="A42:D42"/>
    <mergeCell ref="A57:D57"/>
    <mergeCell ref="A58:D58"/>
    <mergeCell ref="AM55:AN58"/>
    <mergeCell ref="K4:N4"/>
    <mergeCell ref="F5:F6"/>
    <mergeCell ref="K2:N2"/>
    <mergeCell ref="O2:P2"/>
    <mergeCell ref="Q2:R2"/>
    <mergeCell ref="O4:P4"/>
    <mergeCell ref="O3:P3"/>
    <mergeCell ref="Q4:R4"/>
    <mergeCell ref="Q3:R3"/>
    <mergeCell ref="K3:N3"/>
  </mergeCells>
  <phoneticPr fontId="20"/>
  <dataValidations disablePrompts="1" count="1">
    <dataValidation type="list" allowBlank="1" showInputMessage="1" showErrorMessage="1" sqref="F11:F14 F24:F25 F20:F22 F39:F40 F8:F9 F27:F28 F30 F32 F16:F18 F34:F37" xr:uid="{67545C30-BA20-4BFB-A756-BA3E69CCFE95}">
      <formula1>$AR$10:$AR$11</formula1>
    </dataValidation>
  </dataValidations>
  <printOptions horizontalCentered="1"/>
  <pageMargins left="0.59055118110236227" right="0.11811023622047245" top="0.82677165354330717" bottom="0.15748031496062992" header="0.31496062992125984" footer="0.31496062992125984"/>
  <pageSetup paperSize="9" scale="47" firstPageNumber="19"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5F701-A3D9-4BB2-B27F-397D6B0795D2}">
  <sheetPr>
    <tabColor rgb="FFFFFF00"/>
  </sheetPr>
  <dimension ref="A1"/>
  <sheetViews>
    <sheetView showGridLines="0" topLeftCell="A7" zoomScale="98" zoomScaleNormal="98" workbookViewId="0">
      <selection activeCell="W3" sqref="W3"/>
    </sheetView>
  </sheetViews>
  <sheetFormatPr defaultRowHeight="13.5"/>
  <sheetData/>
  <phoneticPr fontId="3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9B73-0D5D-42BB-87E0-33A670F3F570}">
  <dimension ref="A1:F34"/>
  <sheetViews>
    <sheetView view="pageBreakPreview" zoomScale="115" zoomScaleNormal="150" zoomScaleSheetLayoutView="115" workbookViewId="0">
      <selection activeCell="B14" sqref="B13:B14"/>
    </sheetView>
  </sheetViews>
  <sheetFormatPr defaultRowHeight="13.5"/>
  <cols>
    <col min="1" max="1" width="3.375" style="314" bestFit="1" customWidth="1"/>
    <col min="2" max="2" width="15.125" style="314" customWidth="1"/>
    <col min="3" max="3" width="17.25" style="314" bestFit="1" customWidth="1"/>
    <col min="4" max="4" width="28.875" style="314" customWidth="1"/>
    <col min="5" max="6" width="11.5" style="314" customWidth="1"/>
    <col min="7" max="16384" width="9" style="314"/>
  </cols>
  <sheetData>
    <row r="1" spans="1:6" ht="28.5" customHeight="1" thickBot="1">
      <c r="A1" s="953" t="s">
        <v>161</v>
      </c>
      <c r="B1" s="953"/>
      <c r="C1" s="953"/>
      <c r="D1" s="953"/>
      <c r="E1" s="953"/>
      <c r="F1" s="953"/>
    </row>
    <row r="2" spans="1:6" ht="24.75" customHeight="1" thickBot="1">
      <c r="A2" s="952" t="s">
        <v>141</v>
      </c>
      <c r="B2" s="952"/>
      <c r="C2" s="952"/>
      <c r="D2" s="952"/>
      <c r="E2" s="952"/>
      <c r="F2" s="952"/>
    </row>
    <row r="3" spans="1:6" ht="23.25" customHeight="1">
      <c r="A3" s="638" t="s">
        <v>128</v>
      </c>
      <c r="B3" s="638" t="s">
        <v>129</v>
      </c>
      <c r="C3" s="638" t="s">
        <v>148</v>
      </c>
      <c r="D3" s="638" t="s">
        <v>142</v>
      </c>
      <c r="E3" s="638" t="s">
        <v>132</v>
      </c>
      <c r="F3" s="638" t="s">
        <v>133</v>
      </c>
    </row>
    <row r="4" spans="1:6" ht="21.75" customHeight="1">
      <c r="A4" s="639">
        <v>1</v>
      </c>
      <c r="B4" s="639" t="s">
        <v>139</v>
      </c>
      <c r="C4" s="639"/>
      <c r="D4" s="640" t="s">
        <v>154</v>
      </c>
      <c r="E4" s="639"/>
      <c r="F4" s="639"/>
    </row>
    <row r="5" spans="1:6" ht="21.75" customHeight="1">
      <c r="A5" s="641"/>
      <c r="B5" s="641"/>
      <c r="C5" s="641"/>
      <c r="D5" s="642"/>
      <c r="E5" s="641"/>
      <c r="F5" s="641"/>
    </row>
    <row r="6" spans="1:6" ht="21.75" customHeight="1">
      <c r="A6" s="639">
        <v>2</v>
      </c>
      <c r="B6" s="639" t="s">
        <v>140</v>
      </c>
      <c r="C6" s="639"/>
      <c r="D6" s="639"/>
      <c r="E6" s="639"/>
      <c r="F6" s="639"/>
    </row>
    <row r="7" spans="1:6" ht="21.75" customHeight="1">
      <c r="A7" s="641"/>
      <c r="B7" s="641"/>
      <c r="C7" s="641"/>
      <c r="D7" s="641"/>
      <c r="E7" s="641"/>
      <c r="F7" s="641"/>
    </row>
    <row r="8" spans="1:6" ht="21.75" customHeight="1">
      <c r="A8" s="639">
        <v>3</v>
      </c>
      <c r="B8" s="639" t="s">
        <v>130</v>
      </c>
      <c r="C8" s="639"/>
      <c r="D8" s="639"/>
      <c r="E8" s="639"/>
      <c r="F8" s="639"/>
    </row>
    <row r="9" spans="1:6" ht="21.75" customHeight="1">
      <c r="A9" s="641"/>
      <c r="B9" s="641"/>
      <c r="C9" s="641"/>
      <c r="D9" s="641"/>
      <c r="E9" s="641"/>
      <c r="F9" s="641"/>
    </row>
    <row r="10" spans="1:6" ht="21.75" customHeight="1">
      <c r="A10" s="639">
        <v>4</v>
      </c>
      <c r="B10" s="639" t="s">
        <v>131</v>
      </c>
      <c r="C10" s="639"/>
      <c r="D10" s="639"/>
      <c r="E10" s="639"/>
      <c r="F10" s="639"/>
    </row>
    <row r="11" spans="1:6" ht="21.75" customHeight="1">
      <c r="A11" s="641"/>
      <c r="B11" s="641"/>
      <c r="C11" s="641"/>
      <c r="D11" s="641"/>
      <c r="E11" s="641"/>
      <c r="F11" s="641"/>
    </row>
    <row r="12" spans="1:6" ht="21.75" customHeight="1">
      <c r="A12" s="639">
        <v>5</v>
      </c>
      <c r="B12" s="639" t="s">
        <v>149</v>
      </c>
      <c r="C12" s="639"/>
      <c r="D12" s="639"/>
      <c r="E12" s="639"/>
      <c r="F12" s="639"/>
    </row>
    <row r="13" spans="1:6" ht="21.75" customHeight="1">
      <c r="A13" s="641"/>
      <c r="B13" s="641"/>
      <c r="C13" s="641"/>
      <c r="D13" s="641"/>
      <c r="E13" s="641"/>
      <c r="F13" s="641"/>
    </row>
    <row r="14" spans="1:6" ht="21.75" customHeight="1">
      <c r="A14" s="639">
        <v>6</v>
      </c>
      <c r="B14" s="639" t="s">
        <v>151</v>
      </c>
      <c r="C14" s="639"/>
      <c r="D14" s="639"/>
      <c r="E14" s="639"/>
      <c r="F14" s="639"/>
    </row>
    <row r="15" spans="1:6" ht="21.75" customHeight="1">
      <c r="A15" s="641"/>
      <c r="B15" s="641"/>
      <c r="C15" s="641"/>
      <c r="D15" s="641"/>
      <c r="E15" s="641"/>
      <c r="F15" s="641"/>
    </row>
    <row r="16" spans="1:6" ht="21.75" customHeight="1">
      <c r="A16" s="639">
        <v>7</v>
      </c>
      <c r="B16" s="639" t="s">
        <v>152</v>
      </c>
      <c r="C16" s="639"/>
      <c r="D16" s="639"/>
      <c r="E16" s="639"/>
      <c r="F16" s="639"/>
    </row>
    <row r="17" spans="1:6" ht="21.75" customHeight="1">
      <c r="A17" s="641"/>
      <c r="B17" s="641"/>
      <c r="C17" s="641"/>
      <c r="D17" s="641"/>
      <c r="E17" s="641"/>
      <c r="F17" s="641"/>
    </row>
    <row r="18" spans="1:6" ht="21.75" customHeight="1">
      <c r="A18" s="639">
        <v>8</v>
      </c>
      <c r="B18" s="639" t="s">
        <v>150</v>
      </c>
      <c r="C18" s="639"/>
      <c r="D18" s="639"/>
      <c r="E18" s="639"/>
      <c r="F18" s="639"/>
    </row>
    <row r="19" spans="1:6" ht="23.25" customHeight="1">
      <c r="A19" s="641"/>
      <c r="B19" s="641"/>
      <c r="C19" s="641"/>
      <c r="D19" s="641"/>
      <c r="E19" s="641"/>
      <c r="F19" s="641"/>
    </row>
    <row r="20" spans="1:6">
      <c r="A20" s="643"/>
      <c r="B20" s="644" t="s">
        <v>155</v>
      </c>
      <c r="C20" s="643"/>
      <c r="D20" s="643"/>
      <c r="E20" s="643"/>
      <c r="F20" s="643"/>
    </row>
    <row r="21" spans="1:6">
      <c r="A21" s="643"/>
      <c r="B21" s="644" t="s">
        <v>153</v>
      </c>
      <c r="C21" s="643"/>
      <c r="D21" s="643"/>
      <c r="E21" s="643"/>
      <c r="F21" s="643"/>
    </row>
    <row r="22" spans="1:6" ht="23.25" customHeight="1" thickBot="1">
      <c r="A22" s="645"/>
      <c r="B22" s="645"/>
      <c r="C22" s="645"/>
      <c r="D22" s="645"/>
      <c r="E22" s="645"/>
      <c r="F22" s="645"/>
    </row>
    <row r="23" spans="1:6" ht="23.25" customHeight="1" thickBot="1">
      <c r="A23" s="952" t="s">
        <v>143</v>
      </c>
      <c r="B23" s="952"/>
      <c r="C23" s="952"/>
      <c r="D23" s="952"/>
      <c r="E23" s="952"/>
      <c r="F23" s="952"/>
    </row>
    <row r="24" spans="1:6" ht="23.25" customHeight="1">
      <c r="A24" s="638" t="s">
        <v>128</v>
      </c>
      <c r="B24" s="638" t="s">
        <v>129</v>
      </c>
      <c r="C24" s="638" t="s">
        <v>148</v>
      </c>
      <c r="D24" s="954" t="s">
        <v>142</v>
      </c>
      <c r="E24" s="955"/>
      <c r="F24" s="956"/>
    </row>
    <row r="25" spans="1:6" ht="23.25" customHeight="1">
      <c r="A25" s="639">
        <v>1</v>
      </c>
      <c r="B25" s="639" t="s">
        <v>134</v>
      </c>
      <c r="C25" s="639"/>
      <c r="D25" s="646"/>
      <c r="E25" s="647"/>
      <c r="F25" s="648"/>
    </row>
    <row r="26" spans="1:6" ht="23.25" customHeight="1">
      <c r="A26" s="641"/>
      <c r="B26" s="641"/>
      <c r="C26" s="641"/>
      <c r="D26" s="649"/>
      <c r="E26" s="650"/>
      <c r="F26" s="651"/>
    </row>
    <row r="27" spans="1:6" ht="23.25" customHeight="1">
      <c r="A27" s="639">
        <v>2</v>
      </c>
      <c r="B27" s="639" t="s">
        <v>135</v>
      </c>
      <c r="C27" s="639"/>
      <c r="D27" s="646"/>
      <c r="E27" s="647"/>
      <c r="F27" s="648"/>
    </row>
    <row r="28" spans="1:6" ht="23.25" customHeight="1">
      <c r="A28" s="641"/>
      <c r="B28" s="641"/>
      <c r="C28" s="641"/>
      <c r="D28" s="649"/>
      <c r="E28" s="650"/>
      <c r="F28" s="651"/>
    </row>
    <row r="29" spans="1:6" ht="23.25" customHeight="1">
      <c r="A29" s="639">
        <v>3</v>
      </c>
      <c r="B29" s="639" t="s">
        <v>136</v>
      </c>
      <c r="C29" s="639"/>
      <c r="D29" s="646"/>
      <c r="E29" s="647"/>
      <c r="F29" s="648"/>
    </row>
    <row r="30" spans="1:6" ht="23.25" customHeight="1">
      <c r="A30" s="641"/>
      <c r="B30" s="641"/>
      <c r="C30" s="641"/>
      <c r="D30" s="649"/>
      <c r="E30" s="650"/>
      <c r="F30" s="651"/>
    </row>
    <row r="31" spans="1:6" ht="23.25" customHeight="1">
      <c r="A31" s="639">
        <v>4</v>
      </c>
      <c r="B31" s="639" t="s">
        <v>137</v>
      </c>
      <c r="C31" s="639"/>
      <c r="D31" s="646"/>
      <c r="E31" s="647"/>
      <c r="F31" s="648"/>
    </row>
    <row r="32" spans="1:6" ht="23.25" customHeight="1">
      <c r="A32" s="641"/>
      <c r="B32" s="641"/>
      <c r="C32" s="641"/>
      <c r="D32" s="649"/>
      <c r="E32" s="650"/>
      <c r="F32" s="651"/>
    </row>
    <row r="33" spans="1:6" ht="23.25" customHeight="1">
      <c r="A33" s="639">
        <v>5</v>
      </c>
      <c r="B33" s="639" t="s">
        <v>138</v>
      </c>
      <c r="C33" s="639"/>
      <c r="D33" s="646"/>
      <c r="E33" s="647"/>
      <c r="F33" s="648"/>
    </row>
    <row r="34" spans="1:6" ht="23.25" customHeight="1">
      <c r="A34" s="641"/>
      <c r="B34" s="641"/>
      <c r="C34" s="641"/>
      <c r="D34" s="649"/>
      <c r="E34" s="650"/>
      <c r="F34" s="651"/>
    </row>
  </sheetData>
  <sheetProtection selectLockedCells="1"/>
  <mergeCells count="4">
    <mergeCell ref="A2:F2"/>
    <mergeCell ref="A23:F23"/>
    <mergeCell ref="A1:F1"/>
    <mergeCell ref="D24:F24"/>
  </mergeCells>
  <phoneticPr fontId="3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07E09-4652-4AB7-B4AA-2FD658510BC8}">
  <dimension ref="A1:AC78"/>
  <sheetViews>
    <sheetView topLeftCell="I1" workbookViewId="0">
      <selection activeCell="A21" sqref="A21:F27"/>
    </sheetView>
  </sheetViews>
  <sheetFormatPr defaultRowHeight="13.5"/>
  <cols>
    <col min="1" max="1" width="3.75" style="372" bestFit="1" customWidth="1"/>
    <col min="2" max="2" width="11" bestFit="1" customWidth="1"/>
    <col min="6" max="6" width="9" style="373"/>
    <col min="10" max="10" width="2.625" customWidth="1"/>
    <col min="11" max="11" width="4.125" bestFit="1" customWidth="1"/>
    <col min="20" max="20" width="2.375" customWidth="1"/>
    <col min="21" max="21" width="4.125" bestFit="1" customWidth="1"/>
  </cols>
  <sheetData>
    <row r="1" spans="1:29" ht="18.75" customHeight="1">
      <c r="A1" s="959" t="s">
        <v>162</v>
      </c>
      <c r="B1" s="959"/>
      <c r="C1" s="959"/>
      <c r="D1" s="959"/>
      <c r="E1" s="959"/>
      <c r="F1" s="959"/>
      <c r="G1" s="959"/>
      <c r="H1" s="959"/>
      <c r="I1" s="959"/>
      <c r="K1" s="960" t="s">
        <v>163</v>
      </c>
      <c r="L1" s="961"/>
      <c r="M1" s="961"/>
      <c r="N1" s="961"/>
      <c r="O1" s="961"/>
      <c r="P1" s="961"/>
      <c r="Q1" s="961"/>
      <c r="R1" s="961"/>
      <c r="S1" s="961"/>
      <c r="T1" s="961"/>
      <c r="U1" s="961"/>
      <c r="V1" s="961"/>
      <c r="W1" s="961"/>
      <c r="X1" s="961"/>
      <c r="Y1" s="961"/>
      <c r="Z1" s="961"/>
      <c r="AA1" s="961"/>
      <c r="AB1" s="961"/>
      <c r="AC1" s="961"/>
    </row>
    <row r="2" spans="1:29">
      <c r="A2" s="962" t="s">
        <v>164</v>
      </c>
      <c r="B2" s="327" t="s">
        <v>165</v>
      </c>
      <c r="C2" s="327">
        <v>40</v>
      </c>
      <c r="D2" s="327">
        <v>37.5</v>
      </c>
      <c r="E2" s="328">
        <v>35</v>
      </c>
      <c r="F2" s="329">
        <v>32.5</v>
      </c>
      <c r="G2" s="330">
        <v>30</v>
      </c>
      <c r="H2" s="327">
        <v>27.5</v>
      </c>
      <c r="I2" s="327">
        <v>25</v>
      </c>
      <c r="K2" s="964" t="s">
        <v>164</v>
      </c>
      <c r="L2" s="327" t="s">
        <v>165</v>
      </c>
      <c r="M2" s="327">
        <v>80</v>
      </c>
      <c r="N2" s="327">
        <v>75</v>
      </c>
      <c r="O2" s="327">
        <v>70</v>
      </c>
      <c r="P2" s="327">
        <v>65</v>
      </c>
      <c r="Q2" s="327">
        <v>60</v>
      </c>
      <c r="R2" s="327">
        <v>55</v>
      </c>
      <c r="S2" s="327">
        <v>50</v>
      </c>
      <c r="U2" s="964" t="s">
        <v>166</v>
      </c>
      <c r="V2" s="327" t="s">
        <v>165</v>
      </c>
      <c r="W2" s="327">
        <v>80</v>
      </c>
      <c r="X2" s="327">
        <v>75</v>
      </c>
      <c r="Y2" s="327">
        <v>70</v>
      </c>
      <c r="Z2" s="327">
        <v>65</v>
      </c>
      <c r="AA2" s="327">
        <v>60</v>
      </c>
      <c r="AB2" s="327">
        <v>55</v>
      </c>
      <c r="AC2" s="327">
        <v>50</v>
      </c>
    </row>
    <row r="3" spans="1:29">
      <c r="A3" s="962"/>
      <c r="B3" s="331" t="s">
        <v>167</v>
      </c>
      <c r="C3" s="331">
        <v>34400</v>
      </c>
      <c r="D3" s="331">
        <f>C3</f>
        <v>34400</v>
      </c>
      <c r="E3" s="332">
        <f t="shared" ref="E3:I4" si="0">D3</f>
        <v>34400</v>
      </c>
      <c r="F3" s="333">
        <f t="shared" si="0"/>
        <v>34400</v>
      </c>
      <c r="G3" s="334">
        <f t="shared" si="0"/>
        <v>34400</v>
      </c>
      <c r="H3" s="331">
        <f t="shared" si="0"/>
        <v>34400</v>
      </c>
      <c r="I3" s="331">
        <f t="shared" si="0"/>
        <v>34400</v>
      </c>
      <c r="K3" s="964"/>
      <c r="L3" s="331" t="s">
        <v>167</v>
      </c>
      <c r="M3" s="331">
        <f>C3</f>
        <v>34400</v>
      </c>
      <c r="N3" s="331">
        <f>M3</f>
        <v>34400</v>
      </c>
      <c r="O3" s="331">
        <f t="shared" ref="O3:S4" si="1">N3</f>
        <v>34400</v>
      </c>
      <c r="P3" s="331">
        <f t="shared" si="1"/>
        <v>34400</v>
      </c>
      <c r="Q3" s="331">
        <f t="shared" si="1"/>
        <v>34400</v>
      </c>
      <c r="R3" s="331">
        <f t="shared" si="1"/>
        <v>34400</v>
      </c>
      <c r="S3" s="331">
        <f>R3</f>
        <v>34400</v>
      </c>
      <c r="U3" s="964"/>
      <c r="V3" s="331" t="s">
        <v>167</v>
      </c>
      <c r="W3" s="331">
        <v>45400</v>
      </c>
      <c r="X3" s="331">
        <f>W3</f>
        <v>45400</v>
      </c>
      <c r="Y3" s="331">
        <f t="shared" ref="Y3:AC4" si="2">X3</f>
        <v>45400</v>
      </c>
      <c r="Z3" s="331">
        <f t="shared" si="2"/>
        <v>45400</v>
      </c>
      <c r="AA3" s="331">
        <f t="shared" si="2"/>
        <v>45400</v>
      </c>
      <c r="AB3" s="331">
        <f t="shared" si="2"/>
        <v>45400</v>
      </c>
      <c r="AC3" s="331">
        <f>AB3</f>
        <v>45400</v>
      </c>
    </row>
    <row r="4" spans="1:29">
      <c r="A4" s="962"/>
      <c r="B4" s="331" t="s">
        <v>168</v>
      </c>
      <c r="C4" s="331">
        <v>0.9</v>
      </c>
      <c r="D4" s="331">
        <f>C4</f>
        <v>0.9</v>
      </c>
      <c r="E4" s="332">
        <f t="shared" si="0"/>
        <v>0.9</v>
      </c>
      <c r="F4" s="333">
        <f t="shared" si="0"/>
        <v>0.9</v>
      </c>
      <c r="G4" s="334">
        <f t="shared" si="0"/>
        <v>0.9</v>
      </c>
      <c r="H4" s="331">
        <f t="shared" si="0"/>
        <v>0.9</v>
      </c>
      <c r="I4" s="331">
        <f t="shared" si="0"/>
        <v>0.9</v>
      </c>
      <c r="K4" s="964"/>
      <c r="L4" s="331" t="s">
        <v>168</v>
      </c>
      <c r="M4" s="331">
        <f>C4</f>
        <v>0.9</v>
      </c>
      <c r="N4" s="331">
        <f>M4</f>
        <v>0.9</v>
      </c>
      <c r="O4" s="331">
        <f t="shared" si="1"/>
        <v>0.9</v>
      </c>
      <c r="P4" s="331">
        <f t="shared" si="1"/>
        <v>0.9</v>
      </c>
      <c r="Q4" s="331">
        <f t="shared" si="1"/>
        <v>0.9</v>
      </c>
      <c r="R4" s="331">
        <f t="shared" si="1"/>
        <v>0.9</v>
      </c>
      <c r="S4" s="331">
        <f t="shared" si="1"/>
        <v>0.9</v>
      </c>
      <c r="U4" s="964"/>
      <c r="V4" s="331" t="s">
        <v>168</v>
      </c>
      <c r="W4" s="331">
        <f>M4</f>
        <v>0.9</v>
      </c>
      <c r="X4" s="331">
        <f>W4</f>
        <v>0.9</v>
      </c>
      <c r="Y4" s="331">
        <f t="shared" si="2"/>
        <v>0.9</v>
      </c>
      <c r="Z4" s="331">
        <f t="shared" si="2"/>
        <v>0.9</v>
      </c>
      <c r="AA4" s="331">
        <f t="shared" si="2"/>
        <v>0.9</v>
      </c>
      <c r="AB4" s="331">
        <f t="shared" si="2"/>
        <v>0.9</v>
      </c>
      <c r="AC4" s="331">
        <f t="shared" si="2"/>
        <v>0.9</v>
      </c>
    </row>
    <row r="5" spans="1:29">
      <c r="A5" s="962"/>
      <c r="B5" s="331" t="s">
        <v>169</v>
      </c>
      <c r="C5" s="331">
        <f>C2/65</f>
        <v>0.61538461538461542</v>
      </c>
      <c r="D5" s="331">
        <f>D2/65</f>
        <v>0.57692307692307687</v>
      </c>
      <c r="E5" s="332">
        <f t="shared" ref="E5:I5" si="3">E2/65</f>
        <v>0.53846153846153844</v>
      </c>
      <c r="F5" s="333">
        <f>F2/65</f>
        <v>0.5</v>
      </c>
      <c r="G5" s="334">
        <f t="shared" si="3"/>
        <v>0.46153846153846156</v>
      </c>
      <c r="H5" s="331">
        <f>H2/65</f>
        <v>0.42307692307692307</v>
      </c>
      <c r="I5" s="331">
        <f t="shared" si="3"/>
        <v>0.38461538461538464</v>
      </c>
      <c r="K5" s="964"/>
      <c r="L5" s="331" t="s">
        <v>169</v>
      </c>
      <c r="M5" s="331">
        <f>M2/65</f>
        <v>1.2307692307692308</v>
      </c>
      <c r="N5" s="331">
        <f>N2/65</f>
        <v>1.1538461538461537</v>
      </c>
      <c r="O5" s="331">
        <f t="shared" ref="O5" si="4">O2/65</f>
        <v>1.0769230769230769</v>
      </c>
      <c r="P5" s="331">
        <f>P2/65</f>
        <v>1</v>
      </c>
      <c r="Q5" s="331">
        <f t="shared" ref="Q5" si="5">Q2/65</f>
        <v>0.92307692307692313</v>
      </c>
      <c r="R5" s="331">
        <f>R2/65</f>
        <v>0.84615384615384615</v>
      </c>
      <c r="S5" s="331">
        <f t="shared" ref="S5" si="6">S2/65</f>
        <v>0.76923076923076927</v>
      </c>
      <c r="U5" s="964"/>
      <c r="V5" s="331" t="s">
        <v>169</v>
      </c>
      <c r="W5" s="331">
        <f>W2/65</f>
        <v>1.2307692307692308</v>
      </c>
      <c r="X5" s="331">
        <f>X2/65</f>
        <v>1.1538461538461537</v>
      </c>
      <c r="Y5" s="331">
        <f t="shared" ref="Y5" si="7">Y2/65</f>
        <v>1.0769230769230769</v>
      </c>
      <c r="Z5" s="331">
        <f>Z2/65</f>
        <v>1</v>
      </c>
      <c r="AA5" s="331">
        <f t="shared" ref="AA5" si="8">AA2/65</f>
        <v>0.92307692307692313</v>
      </c>
      <c r="AB5" s="331">
        <f>AB2/65</f>
        <v>0.84615384615384615</v>
      </c>
      <c r="AC5" s="331">
        <f t="shared" ref="AC5" si="9">AC2/65</f>
        <v>0.76923076923076927</v>
      </c>
    </row>
    <row r="6" spans="1:29">
      <c r="A6" s="962"/>
      <c r="B6" s="671" t="s">
        <v>170</v>
      </c>
      <c r="C6" s="331">
        <v>0.91200000000000003</v>
      </c>
      <c r="D6" s="331">
        <f>C6</f>
        <v>0.91200000000000003</v>
      </c>
      <c r="E6" s="332">
        <f t="shared" ref="E6:I7" si="10">D6</f>
        <v>0.91200000000000003</v>
      </c>
      <c r="F6" s="333">
        <f t="shared" si="10"/>
        <v>0.91200000000000003</v>
      </c>
      <c r="G6" s="334">
        <f t="shared" si="10"/>
        <v>0.91200000000000003</v>
      </c>
      <c r="H6" s="331">
        <f t="shared" si="10"/>
        <v>0.91200000000000003</v>
      </c>
      <c r="I6" s="331">
        <f t="shared" si="10"/>
        <v>0.91200000000000003</v>
      </c>
      <c r="K6" s="964"/>
      <c r="L6" s="331" t="s">
        <v>170</v>
      </c>
      <c r="M6" s="331">
        <f>C6</f>
        <v>0.91200000000000003</v>
      </c>
      <c r="N6" s="331">
        <f t="shared" ref="N6:S7" si="11">M6</f>
        <v>0.91200000000000003</v>
      </c>
      <c r="O6" s="331">
        <f t="shared" si="11"/>
        <v>0.91200000000000003</v>
      </c>
      <c r="P6" s="331">
        <f t="shared" si="11"/>
        <v>0.91200000000000003</v>
      </c>
      <c r="Q6" s="331">
        <f t="shared" si="11"/>
        <v>0.91200000000000003</v>
      </c>
      <c r="R6" s="331">
        <f t="shared" si="11"/>
        <v>0.91200000000000003</v>
      </c>
      <c r="S6" s="331">
        <f t="shared" si="11"/>
        <v>0.91200000000000003</v>
      </c>
      <c r="U6" s="964"/>
      <c r="V6" s="331" t="s">
        <v>170</v>
      </c>
      <c r="W6" s="331">
        <f>M6</f>
        <v>0.91200000000000003</v>
      </c>
      <c r="X6" s="331">
        <f t="shared" ref="X6:AC7" si="12">W6</f>
        <v>0.91200000000000003</v>
      </c>
      <c r="Y6" s="331">
        <f t="shared" si="12"/>
        <v>0.91200000000000003</v>
      </c>
      <c r="Z6" s="331">
        <f t="shared" si="12"/>
        <v>0.91200000000000003</v>
      </c>
      <c r="AA6" s="331">
        <f t="shared" si="12"/>
        <v>0.91200000000000003</v>
      </c>
      <c r="AB6" s="331">
        <f t="shared" si="12"/>
        <v>0.91200000000000003</v>
      </c>
      <c r="AC6" s="331">
        <f t="shared" si="12"/>
        <v>0.91200000000000003</v>
      </c>
    </row>
    <row r="7" spans="1:29" ht="14.25" thickBot="1">
      <c r="A7" s="962"/>
      <c r="B7" s="672" t="s">
        <v>171</v>
      </c>
      <c r="C7" s="335">
        <v>1.3</v>
      </c>
      <c r="D7" s="335">
        <f>C7</f>
        <v>1.3</v>
      </c>
      <c r="E7" s="336">
        <f t="shared" si="10"/>
        <v>1.3</v>
      </c>
      <c r="F7" s="337">
        <f t="shared" si="10"/>
        <v>1.3</v>
      </c>
      <c r="G7" s="338">
        <f t="shared" si="10"/>
        <v>1.3</v>
      </c>
      <c r="H7" s="335">
        <f t="shared" si="10"/>
        <v>1.3</v>
      </c>
      <c r="I7" s="335">
        <f t="shared" si="10"/>
        <v>1.3</v>
      </c>
      <c r="K7" s="964"/>
      <c r="L7" s="335" t="s">
        <v>171</v>
      </c>
      <c r="M7" s="335">
        <f>C7</f>
        <v>1.3</v>
      </c>
      <c r="N7" s="331">
        <f t="shared" si="11"/>
        <v>1.3</v>
      </c>
      <c r="O7" s="331">
        <f t="shared" si="11"/>
        <v>1.3</v>
      </c>
      <c r="P7" s="331">
        <f t="shared" si="11"/>
        <v>1.3</v>
      </c>
      <c r="Q7" s="331">
        <f t="shared" si="11"/>
        <v>1.3</v>
      </c>
      <c r="R7" s="331">
        <f t="shared" si="11"/>
        <v>1.3</v>
      </c>
      <c r="S7" s="331">
        <f t="shared" si="11"/>
        <v>1.3</v>
      </c>
      <c r="U7" s="964"/>
      <c r="V7" s="335" t="s">
        <v>171</v>
      </c>
      <c r="W7" s="335">
        <f>M7</f>
        <v>1.3</v>
      </c>
      <c r="X7" s="331">
        <f t="shared" si="12"/>
        <v>1.3</v>
      </c>
      <c r="Y7" s="331">
        <f t="shared" si="12"/>
        <v>1.3</v>
      </c>
      <c r="Z7" s="331">
        <f t="shared" si="12"/>
        <v>1.3</v>
      </c>
      <c r="AA7" s="331">
        <f t="shared" si="12"/>
        <v>1.3</v>
      </c>
      <c r="AB7" s="331">
        <f t="shared" si="12"/>
        <v>1.3</v>
      </c>
      <c r="AC7" s="331">
        <f t="shared" si="12"/>
        <v>1.3</v>
      </c>
    </row>
    <row r="8" spans="1:29" ht="18.75" customHeight="1" thickTop="1" thickBot="1">
      <c r="A8" s="963"/>
      <c r="B8" s="339" t="s">
        <v>172</v>
      </c>
      <c r="C8" s="340">
        <f>ROUNDDOWN(C3*C4*C5*C6*C7,-2)</f>
        <v>22500</v>
      </c>
      <c r="D8" s="340">
        <f t="shared" ref="D8:I8" si="13">ROUNDDOWN(D3*D4*D5*D6*D7,-2)</f>
        <v>21100</v>
      </c>
      <c r="E8" s="341">
        <f t="shared" si="13"/>
        <v>19700</v>
      </c>
      <c r="F8" s="342">
        <f t="shared" si="13"/>
        <v>18300</v>
      </c>
      <c r="G8" s="343">
        <f t="shared" si="13"/>
        <v>16900</v>
      </c>
      <c r="H8" s="340">
        <f t="shared" si="13"/>
        <v>15500</v>
      </c>
      <c r="I8" s="340">
        <f t="shared" si="13"/>
        <v>14100</v>
      </c>
      <c r="K8" s="965"/>
      <c r="L8" s="344" t="s">
        <v>172</v>
      </c>
      <c r="M8" s="345">
        <f>ROUNDDOWN(M3*M4*M5*M6*M7,-2)</f>
        <v>45100</v>
      </c>
      <c r="N8" s="345">
        <f t="shared" ref="N8:R8" si="14">ROUNDDOWN(N3*N4*N5*N6*N7,-2)</f>
        <v>42300</v>
      </c>
      <c r="O8" s="345">
        <f t="shared" si="14"/>
        <v>39500</v>
      </c>
      <c r="P8" s="345">
        <f t="shared" si="14"/>
        <v>36700</v>
      </c>
      <c r="Q8" s="345">
        <f t="shared" si="14"/>
        <v>33800</v>
      </c>
      <c r="R8" s="345">
        <f t="shared" si="14"/>
        <v>31000</v>
      </c>
      <c r="S8" s="345">
        <f>ROUNDDOWN(S3*S4*S5*S6*S7,-2)</f>
        <v>28200</v>
      </c>
      <c r="U8" s="965"/>
      <c r="V8" s="344" t="s">
        <v>172</v>
      </c>
      <c r="W8" s="345">
        <f>ROUNDDOWN(W3*W4*W5*W6*W7,-2)</f>
        <v>59600</v>
      </c>
      <c r="X8" s="345">
        <f t="shared" ref="X8:AC8" si="15">ROUNDDOWN(X3*X4*X5*X6*X7,-2)</f>
        <v>55800</v>
      </c>
      <c r="Y8" s="345">
        <f t="shared" si="15"/>
        <v>52100</v>
      </c>
      <c r="Z8" s="345">
        <f t="shared" si="15"/>
        <v>48400</v>
      </c>
      <c r="AA8" s="345">
        <f t="shared" si="15"/>
        <v>44700</v>
      </c>
      <c r="AB8" s="345">
        <f t="shared" si="15"/>
        <v>40900</v>
      </c>
      <c r="AC8" s="345">
        <f t="shared" si="15"/>
        <v>37200</v>
      </c>
    </row>
    <row r="9" spans="1:29" ht="18.75" customHeight="1" thickTop="1">
      <c r="A9" s="957" t="s">
        <v>173</v>
      </c>
      <c r="B9" s="346">
        <v>45000</v>
      </c>
      <c r="C9" s="347">
        <f>ROUND(($B9-C$8)*0.5,-2)</f>
        <v>11300</v>
      </c>
      <c r="D9" s="347">
        <f t="shared" ref="D9:I9" si="16">ROUND(($B9-D$8)*0.5,-2)</f>
        <v>12000</v>
      </c>
      <c r="E9" s="348">
        <f t="shared" si="16"/>
        <v>12700</v>
      </c>
      <c r="F9" s="349">
        <f t="shared" si="16"/>
        <v>13400</v>
      </c>
      <c r="G9" s="350">
        <f t="shared" si="16"/>
        <v>14100</v>
      </c>
      <c r="H9" s="347">
        <f t="shared" si="16"/>
        <v>14800</v>
      </c>
      <c r="I9" s="347">
        <f t="shared" si="16"/>
        <v>15500</v>
      </c>
      <c r="K9" s="957" t="s">
        <v>173</v>
      </c>
      <c r="L9" s="346">
        <v>65000</v>
      </c>
      <c r="M9" s="347">
        <f t="shared" ref="M9:R9" si="17">IF(ROUND(($L9-M$8)*0.45,-2)&gt;18000,18000,ROUND(($L9-M$8)*0.45,-2))</f>
        <v>9000</v>
      </c>
      <c r="N9" s="347">
        <f t="shared" si="17"/>
        <v>10200</v>
      </c>
      <c r="O9" s="347">
        <f t="shared" si="17"/>
        <v>11500</v>
      </c>
      <c r="P9" s="347">
        <f t="shared" si="17"/>
        <v>12700</v>
      </c>
      <c r="Q9" s="347">
        <f t="shared" si="17"/>
        <v>14000</v>
      </c>
      <c r="R9" s="347">
        <f t="shared" si="17"/>
        <v>15300</v>
      </c>
      <c r="S9" s="347">
        <f>IF(ROUND(($L9-S$8)*0.45,-2)&gt;18000,18000,ROUND(($L9-S$8)*0.45,-2))</f>
        <v>16600</v>
      </c>
      <c r="U9" s="957" t="s">
        <v>173</v>
      </c>
      <c r="V9" s="346">
        <v>65000</v>
      </c>
      <c r="W9" s="347">
        <f t="shared" ref="W9:AC9" si="18">IF(ROUND(($V9-W$8)*0.45,-2)&gt;18000,18000,ROUND(($V9-W$8)*0.45,-2))</f>
        <v>2400</v>
      </c>
      <c r="X9" s="347">
        <f t="shared" si="18"/>
        <v>4100</v>
      </c>
      <c r="Y9" s="347">
        <f t="shared" si="18"/>
        <v>5800</v>
      </c>
      <c r="Z9" s="347">
        <f t="shared" si="18"/>
        <v>7500</v>
      </c>
      <c r="AA9" s="347">
        <f t="shared" si="18"/>
        <v>9100</v>
      </c>
      <c r="AB9" s="347">
        <f t="shared" si="18"/>
        <v>10800</v>
      </c>
      <c r="AC9" s="347">
        <f t="shared" si="18"/>
        <v>12500</v>
      </c>
    </row>
    <row r="10" spans="1:29" s="356" customFormat="1" ht="18">
      <c r="A10" s="958"/>
      <c r="B10" s="351"/>
      <c r="C10" s="352">
        <f>C$8+C$9</f>
        <v>33800</v>
      </c>
      <c r="D10" s="352">
        <f>D$8+D$9</f>
        <v>33100</v>
      </c>
      <c r="E10" s="353">
        <f>E$8+E$9</f>
        <v>32400</v>
      </c>
      <c r="F10" s="354">
        <f t="shared" ref="F10:H10" si="19">F$8+F$9</f>
        <v>31700</v>
      </c>
      <c r="G10" s="355">
        <f t="shared" si="19"/>
        <v>31000</v>
      </c>
      <c r="H10" s="352">
        <f t="shared" si="19"/>
        <v>30300</v>
      </c>
      <c r="I10" s="352">
        <f>I$8+I$9</f>
        <v>29600</v>
      </c>
      <c r="K10" s="958"/>
      <c r="L10" s="351"/>
      <c r="M10" s="352">
        <f>M$8+M$9</f>
        <v>54100</v>
      </c>
      <c r="N10" s="352">
        <f>N$8+N$9</f>
        <v>52500</v>
      </c>
      <c r="O10" s="352">
        <f>O$8+O$9</f>
        <v>51000</v>
      </c>
      <c r="P10" s="352">
        <f t="shared" ref="P10:R10" si="20">P$8+P$9</f>
        <v>49400</v>
      </c>
      <c r="Q10" s="352">
        <f t="shared" si="20"/>
        <v>47800</v>
      </c>
      <c r="R10" s="352">
        <f t="shared" si="20"/>
        <v>46300</v>
      </c>
      <c r="S10" s="352">
        <f>S$8+S$9</f>
        <v>44800</v>
      </c>
      <c r="U10" s="958"/>
      <c r="V10" s="346"/>
      <c r="W10" s="352">
        <f>W$8+$W9</f>
        <v>62000</v>
      </c>
      <c r="X10" s="352">
        <f t="shared" ref="X10:AC10" si="21">X$8+X$9</f>
        <v>59900</v>
      </c>
      <c r="Y10" s="352">
        <f t="shared" si="21"/>
        <v>57900</v>
      </c>
      <c r="Z10" s="352">
        <f t="shared" si="21"/>
        <v>55900</v>
      </c>
      <c r="AA10" s="352">
        <f t="shared" si="21"/>
        <v>53800</v>
      </c>
      <c r="AB10" s="352">
        <f t="shared" si="21"/>
        <v>51700</v>
      </c>
      <c r="AC10" s="352">
        <f t="shared" si="21"/>
        <v>49700</v>
      </c>
    </row>
    <row r="11" spans="1:29">
      <c r="A11" s="958"/>
      <c r="B11" s="346">
        <v>50000</v>
      </c>
      <c r="C11" s="347">
        <f t="shared" ref="C11:I11" si="22">ROUND(($B11-C$8)*0.5,-2)</f>
        <v>13800</v>
      </c>
      <c r="D11" s="347">
        <f t="shared" si="22"/>
        <v>14500</v>
      </c>
      <c r="E11" s="348">
        <f t="shared" si="22"/>
        <v>15200</v>
      </c>
      <c r="F11" s="357">
        <f t="shared" si="22"/>
        <v>15900</v>
      </c>
      <c r="G11" s="350">
        <f t="shared" si="22"/>
        <v>16600</v>
      </c>
      <c r="H11" s="347">
        <f t="shared" si="22"/>
        <v>17300</v>
      </c>
      <c r="I11" s="347">
        <f t="shared" si="22"/>
        <v>18000</v>
      </c>
      <c r="K11" s="958"/>
      <c r="L11" s="346">
        <v>70000</v>
      </c>
      <c r="M11" s="347">
        <f t="shared" ref="M11:S11" si="23">IF(ROUND(($L11-M$8)*0.45,-2)&gt;18000,18000,ROUND(($L11-M$8)*0.45,-2))</f>
        <v>11200</v>
      </c>
      <c r="N11" s="347">
        <f t="shared" si="23"/>
        <v>12500</v>
      </c>
      <c r="O11" s="347">
        <f t="shared" si="23"/>
        <v>13700</v>
      </c>
      <c r="P11" s="347">
        <f t="shared" si="23"/>
        <v>15000</v>
      </c>
      <c r="Q11" s="347">
        <f t="shared" si="23"/>
        <v>16300</v>
      </c>
      <c r="R11" s="347">
        <f t="shared" si="23"/>
        <v>17600</v>
      </c>
      <c r="S11" s="347">
        <f t="shared" si="23"/>
        <v>18000</v>
      </c>
      <c r="U11" s="958"/>
      <c r="V11" s="346">
        <v>70000</v>
      </c>
      <c r="W11" s="347">
        <f t="shared" ref="W11:AC11" si="24">IF(ROUND(($V11-W$8)*0.45,-2)&gt;18000,18000,ROUND(($V11-W$8)*0.45,-2))</f>
        <v>4700</v>
      </c>
      <c r="X11" s="347">
        <f t="shared" si="24"/>
        <v>6400</v>
      </c>
      <c r="Y11" s="347">
        <f t="shared" si="24"/>
        <v>8100</v>
      </c>
      <c r="Z11" s="347">
        <f t="shared" si="24"/>
        <v>9700</v>
      </c>
      <c r="AA11" s="347">
        <f t="shared" si="24"/>
        <v>11400</v>
      </c>
      <c r="AB11" s="347">
        <f t="shared" si="24"/>
        <v>13100</v>
      </c>
      <c r="AC11" s="347">
        <f t="shared" si="24"/>
        <v>14800</v>
      </c>
    </row>
    <row r="12" spans="1:29" s="356" customFormat="1" ht="18">
      <c r="A12" s="958"/>
      <c r="B12" s="351"/>
      <c r="C12" s="352">
        <f>C$8+C$11</f>
        <v>36300</v>
      </c>
      <c r="D12" s="352">
        <f t="shared" ref="D12:H12" si="25">D$8+D$11</f>
        <v>35600</v>
      </c>
      <c r="E12" s="353">
        <f t="shared" si="25"/>
        <v>34900</v>
      </c>
      <c r="F12" s="354">
        <f t="shared" si="25"/>
        <v>34200</v>
      </c>
      <c r="G12" s="355">
        <f t="shared" si="25"/>
        <v>33500</v>
      </c>
      <c r="H12" s="352">
        <f t="shared" si="25"/>
        <v>32800</v>
      </c>
      <c r="I12" s="352">
        <f>I$8+I$11</f>
        <v>32100</v>
      </c>
      <c r="K12" s="958"/>
      <c r="L12" s="351"/>
      <c r="M12" s="352">
        <f>M$8+M$11</f>
        <v>56300</v>
      </c>
      <c r="N12" s="352">
        <f t="shared" ref="N12:S12" si="26">N$8+N$11</f>
        <v>54800</v>
      </c>
      <c r="O12" s="352">
        <f t="shared" si="26"/>
        <v>53200</v>
      </c>
      <c r="P12" s="352">
        <f t="shared" si="26"/>
        <v>51700</v>
      </c>
      <c r="Q12" s="352">
        <f t="shared" si="26"/>
        <v>50100</v>
      </c>
      <c r="R12" s="352">
        <f t="shared" si="26"/>
        <v>48600</v>
      </c>
      <c r="S12" s="352">
        <f t="shared" si="26"/>
        <v>46200</v>
      </c>
      <c r="U12" s="958"/>
      <c r="V12" s="346"/>
      <c r="W12" s="352">
        <f t="shared" ref="W12:AC12" si="27">W$8+W11</f>
        <v>64300</v>
      </c>
      <c r="X12" s="352">
        <f t="shared" si="27"/>
        <v>62200</v>
      </c>
      <c r="Y12" s="352">
        <f t="shared" si="27"/>
        <v>60200</v>
      </c>
      <c r="Z12" s="352">
        <f t="shared" si="27"/>
        <v>58100</v>
      </c>
      <c r="AA12" s="352">
        <f t="shared" si="27"/>
        <v>56100</v>
      </c>
      <c r="AB12" s="352">
        <f t="shared" si="27"/>
        <v>54000</v>
      </c>
      <c r="AC12" s="352">
        <f t="shared" si="27"/>
        <v>52000</v>
      </c>
    </row>
    <row r="13" spans="1:29">
      <c r="A13" s="958"/>
      <c r="B13" s="346">
        <v>55000</v>
      </c>
      <c r="C13" s="347">
        <f t="shared" ref="C13:I13" si="28">ROUND(($B13-C$8)*0.5,-2)</f>
        <v>16300</v>
      </c>
      <c r="D13" s="347">
        <f t="shared" si="28"/>
        <v>17000</v>
      </c>
      <c r="E13" s="348">
        <f t="shared" si="28"/>
        <v>17700</v>
      </c>
      <c r="F13" s="357">
        <f>ROUND(($B13-F$8)*0.5,-2)</f>
        <v>18400</v>
      </c>
      <c r="G13" s="350">
        <f t="shared" si="28"/>
        <v>19100</v>
      </c>
      <c r="H13" s="347">
        <f t="shared" si="28"/>
        <v>19800</v>
      </c>
      <c r="I13" s="347">
        <f t="shared" si="28"/>
        <v>20500</v>
      </c>
      <c r="K13" s="958"/>
      <c r="L13" s="346">
        <v>75000</v>
      </c>
      <c r="M13" s="347">
        <f t="shared" ref="M13:S13" si="29">IF(ROUND(($L13-M$8)*0.45,-2)&gt;18000,18000,ROUND(($L13-M$8)*0.45,-2))</f>
        <v>13500</v>
      </c>
      <c r="N13" s="347">
        <f t="shared" si="29"/>
        <v>14700</v>
      </c>
      <c r="O13" s="347">
        <f t="shared" si="29"/>
        <v>16000</v>
      </c>
      <c r="P13" s="347">
        <f>IF(ROUND(($L13-P$8)*0.45,-2)&gt;18000,18000,ROUND(($L13-P$8)*0.45,-2))</f>
        <v>17200</v>
      </c>
      <c r="Q13" s="347">
        <f t="shared" si="29"/>
        <v>18000</v>
      </c>
      <c r="R13" s="347">
        <f t="shared" si="29"/>
        <v>18000</v>
      </c>
      <c r="S13" s="347">
        <f t="shared" si="29"/>
        <v>18000</v>
      </c>
      <c r="U13" s="958"/>
      <c r="V13" s="346">
        <v>75000</v>
      </c>
      <c r="W13" s="347">
        <f t="shared" ref="W13:AC13" si="30">IF(ROUND(($V13-W$8)*0.45,-2)&gt;18000,18000,ROUND(($V13-W$8)*0.45,-2))</f>
        <v>6900</v>
      </c>
      <c r="X13" s="347">
        <f t="shared" si="30"/>
        <v>8600</v>
      </c>
      <c r="Y13" s="347">
        <f t="shared" si="30"/>
        <v>10300</v>
      </c>
      <c r="Z13" s="347">
        <f t="shared" si="30"/>
        <v>12000</v>
      </c>
      <c r="AA13" s="347">
        <f t="shared" si="30"/>
        <v>13600</v>
      </c>
      <c r="AB13" s="347">
        <f t="shared" si="30"/>
        <v>15300</v>
      </c>
      <c r="AC13" s="347">
        <f t="shared" si="30"/>
        <v>17000</v>
      </c>
    </row>
    <row r="14" spans="1:29" s="356" customFormat="1" ht="18">
      <c r="A14" s="958"/>
      <c r="B14" s="351"/>
      <c r="C14" s="352">
        <f>C$8+C$13</f>
        <v>38800</v>
      </c>
      <c r="D14" s="352">
        <f t="shared" ref="D14:I14" si="31">D$8+D$13</f>
        <v>38100</v>
      </c>
      <c r="E14" s="353">
        <f t="shared" si="31"/>
        <v>37400</v>
      </c>
      <c r="F14" s="354">
        <f>F$8+F$13</f>
        <v>36700</v>
      </c>
      <c r="G14" s="355">
        <f t="shared" si="31"/>
        <v>36000</v>
      </c>
      <c r="H14" s="352">
        <f t="shared" si="31"/>
        <v>35300</v>
      </c>
      <c r="I14" s="352">
        <f t="shared" si="31"/>
        <v>34600</v>
      </c>
      <c r="K14" s="958"/>
      <c r="L14" s="351"/>
      <c r="M14" s="352">
        <f>M$8+M$13</f>
        <v>58600</v>
      </c>
      <c r="N14" s="352">
        <f t="shared" ref="N14:S14" si="32">N$8+N$13</f>
        <v>57000</v>
      </c>
      <c r="O14" s="352">
        <f t="shared" si="32"/>
        <v>55500</v>
      </c>
      <c r="P14" s="352">
        <f t="shared" si="32"/>
        <v>53900</v>
      </c>
      <c r="Q14" s="352">
        <f t="shared" si="32"/>
        <v>51800</v>
      </c>
      <c r="R14" s="352">
        <f t="shared" si="32"/>
        <v>49000</v>
      </c>
      <c r="S14" s="352">
        <f t="shared" si="32"/>
        <v>46200</v>
      </c>
      <c r="U14" s="958"/>
      <c r="V14" s="346"/>
      <c r="W14" s="352">
        <f t="shared" ref="W14:AC14" si="33">W$8+W13</f>
        <v>66500</v>
      </c>
      <c r="X14" s="352">
        <f t="shared" si="33"/>
        <v>64400</v>
      </c>
      <c r="Y14" s="352">
        <f t="shared" si="33"/>
        <v>62400</v>
      </c>
      <c r="Z14" s="352">
        <f t="shared" si="33"/>
        <v>60400</v>
      </c>
      <c r="AA14" s="352">
        <f t="shared" si="33"/>
        <v>58300</v>
      </c>
      <c r="AB14" s="352">
        <f t="shared" si="33"/>
        <v>56200</v>
      </c>
      <c r="AC14" s="352">
        <f t="shared" si="33"/>
        <v>54200</v>
      </c>
    </row>
    <row r="15" spans="1:29">
      <c r="A15" s="958"/>
      <c r="B15" s="346">
        <v>60000</v>
      </c>
      <c r="C15" s="347">
        <f t="shared" ref="C15:I15" si="34">ROUND(($B15-C$8)*0.5,-2)</f>
        <v>18800</v>
      </c>
      <c r="D15" s="347">
        <f t="shared" si="34"/>
        <v>19500</v>
      </c>
      <c r="E15" s="348">
        <f t="shared" si="34"/>
        <v>20200</v>
      </c>
      <c r="F15" s="357">
        <f t="shared" si="34"/>
        <v>20900</v>
      </c>
      <c r="G15" s="350">
        <f t="shared" si="34"/>
        <v>21600</v>
      </c>
      <c r="H15" s="347">
        <f t="shared" si="34"/>
        <v>22300</v>
      </c>
      <c r="I15" s="347">
        <f t="shared" si="34"/>
        <v>23000</v>
      </c>
      <c r="K15" s="958"/>
      <c r="L15" s="346">
        <v>80000</v>
      </c>
      <c r="M15" s="347">
        <f t="shared" ref="M15:S15" si="35">IF(ROUND(($L15-M$8)*0.45,-2)&gt;18000,18000,ROUND(($L15-M$8)*0.45,-2))</f>
        <v>15700</v>
      </c>
      <c r="N15" s="347">
        <f t="shared" si="35"/>
        <v>17000</v>
      </c>
      <c r="O15" s="347">
        <f t="shared" si="35"/>
        <v>18000</v>
      </c>
      <c r="P15" s="347">
        <f t="shared" si="35"/>
        <v>18000</v>
      </c>
      <c r="Q15" s="347">
        <f t="shared" si="35"/>
        <v>18000</v>
      </c>
      <c r="R15" s="347">
        <f t="shared" si="35"/>
        <v>18000</v>
      </c>
      <c r="S15" s="347">
        <f t="shared" si="35"/>
        <v>18000</v>
      </c>
      <c r="U15" s="958"/>
      <c r="V15" s="346">
        <v>80000</v>
      </c>
      <c r="W15" s="347">
        <f t="shared" ref="W15:AC15" si="36">IF(ROUND(($V15-W$8)*0.45,-2)&gt;18000,18000,ROUND(($V15-W$8)*0.45,-2))</f>
        <v>9200</v>
      </c>
      <c r="X15" s="347">
        <f t="shared" si="36"/>
        <v>10900</v>
      </c>
      <c r="Y15" s="347">
        <f t="shared" si="36"/>
        <v>12600</v>
      </c>
      <c r="Z15" s="347">
        <f t="shared" si="36"/>
        <v>14200</v>
      </c>
      <c r="AA15" s="347">
        <f t="shared" si="36"/>
        <v>15900</v>
      </c>
      <c r="AB15" s="347">
        <f t="shared" si="36"/>
        <v>17600</v>
      </c>
      <c r="AC15" s="347">
        <f t="shared" si="36"/>
        <v>18000</v>
      </c>
    </row>
    <row r="16" spans="1:29" s="356" customFormat="1" ht="18">
      <c r="A16" s="958"/>
      <c r="B16" s="351"/>
      <c r="C16" s="352">
        <f>C$8+C$15</f>
        <v>41300</v>
      </c>
      <c r="D16" s="352">
        <f t="shared" ref="D16:I16" si="37">D$8+D$15</f>
        <v>40600</v>
      </c>
      <c r="E16" s="353">
        <f t="shared" si="37"/>
        <v>39900</v>
      </c>
      <c r="F16" s="354">
        <f>F$8+F$15</f>
        <v>39200</v>
      </c>
      <c r="G16" s="355">
        <f t="shared" si="37"/>
        <v>38500</v>
      </c>
      <c r="H16" s="352">
        <f t="shared" si="37"/>
        <v>37800</v>
      </c>
      <c r="I16" s="352">
        <f t="shared" si="37"/>
        <v>37100</v>
      </c>
      <c r="K16" s="958"/>
      <c r="L16" s="351"/>
      <c r="M16" s="352">
        <f>M$8+M$15</f>
        <v>60800</v>
      </c>
      <c r="N16" s="352">
        <f t="shared" ref="N16:S16" si="38">N$8+N$15</f>
        <v>59300</v>
      </c>
      <c r="O16" s="352">
        <f t="shared" si="38"/>
        <v>57500</v>
      </c>
      <c r="P16" s="352">
        <f t="shared" si="38"/>
        <v>54700</v>
      </c>
      <c r="Q16" s="352">
        <f t="shared" si="38"/>
        <v>51800</v>
      </c>
      <c r="R16" s="352">
        <f t="shared" si="38"/>
        <v>49000</v>
      </c>
      <c r="S16" s="352">
        <f t="shared" si="38"/>
        <v>46200</v>
      </c>
      <c r="U16" s="958"/>
      <c r="V16" s="346"/>
      <c r="W16" s="352">
        <f t="shared" ref="W16:AC16" si="39">W$8+W15</f>
        <v>68800</v>
      </c>
      <c r="X16" s="352">
        <f t="shared" si="39"/>
        <v>66700</v>
      </c>
      <c r="Y16" s="352">
        <f t="shared" si="39"/>
        <v>64700</v>
      </c>
      <c r="Z16" s="352">
        <f t="shared" si="39"/>
        <v>62600</v>
      </c>
      <c r="AA16" s="352">
        <f t="shared" si="39"/>
        <v>60600</v>
      </c>
      <c r="AB16" s="352">
        <f t="shared" si="39"/>
        <v>58500</v>
      </c>
      <c r="AC16" s="352">
        <f t="shared" si="39"/>
        <v>55200</v>
      </c>
    </row>
    <row r="17" spans="1:29">
      <c r="A17" s="958"/>
      <c r="B17" s="346">
        <v>65000</v>
      </c>
      <c r="C17" s="347">
        <f t="shared" ref="C17:I17" si="40">ROUND(($B17-C$8)*0.5,-2)</f>
        <v>21300</v>
      </c>
      <c r="D17" s="347">
        <f t="shared" si="40"/>
        <v>22000</v>
      </c>
      <c r="E17" s="348">
        <f t="shared" si="40"/>
        <v>22700</v>
      </c>
      <c r="F17" s="357">
        <f>ROUND(($B17-F$8)*0.5,-2)</f>
        <v>23400</v>
      </c>
      <c r="G17" s="350">
        <f t="shared" si="40"/>
        <v>24100</v>
      </c>
      <c r="H17" s="347">
        <f t="shared" si="40"/>
        <v>24800</v>
      </c>
      <c r="I17" s="347">
        <f t="shared" si="40"/>
        <v>25500</v>
      </c>
      <c r="K17" s="958"/>
      <c r="L17" s="346">
        <v>85000</v>
      </c>
      <c r="M17" s="347">
        <f t="shared" ref="M17:S17" si="41">IF(ROUND(($L17-M$8)*0.45,-2)&gt;18000,18000,ROUND(($L17-M$8)*0.45,-2))</f>
        <v>18000</v>
      </c>
      <c r="N17" s="347">
        <f t="shared" si="41"/>
        <v>18000</v>
      </c>
      <c r="O17" s="347">
        <f t="shared" si="41"/>
        <v>18000</v>
      </c>
      <c r="P17" s="347">
        <f t="shared" si="41"/>
        <v>18000</v>
      </c>
      <c r="Q17" s="347">
        <f t="shared" si="41"/>
        <v>18000</v>
      </c>
      <c r="R17" s="347">
        <f t="shared" si="41"/>
        <v>18000</v>
      </c>
      <c r="S17" s="347">
        <f t="shared" si="41"/>
        <v>18000</v>
      </c>
      <c r="U17" s="958"/>
      <c r="V17" s="346">
        <v>85000</v>
      </c>
      <c r="W17" s="347">
        <f t="shared" ref="W17:AC17" si="42">IF(ROUND(($V17-W$8)*0.45,-2)&gt;18000,18000,ROUND(($V17-W$8)*0.45,-2))</f>
        <v>11400</v>
      </c>
      <c r="X17" s="347">
        <f t="shared" si="42"/>
        <v>13100</v>
      </c>
      <c r="Y17" s="347">
        <f t="shared" si="42"/>
        <v>14800</v>
      </c>
      <c r="Z17" s="347">
        <f t="shared" si="42"/>
        <v>16500</v>
      </c>
      <c r="AA17" s="347">
        <f t="shared" si="42"/>
        <v>18000</v>
      </c>
      <c r="AB17" s="347">
        <f t="shared" si="42"/>
        <v>18000</v>
      </c>
      <c r="AC17" s="347">
        <f t="shared" si="42"/>
        <v>18000</v>
      </c>
    </row>
    <row r="18" spans="1:29" s="356" customFormat="1" ht="18">
      <c r="A18" s="958"/>
      <c r="B18" s="351"/>
      <c r="C18" s="352">
        <f>C$8+C$17</f>
        <v>43800</v>
      </c>
      <c r="D18" s="352">
        <f t="shared" ref="D18:I18" si="43">D$8+D$17</f>
        <v>43100</v>
      </c>
      <c r="E18" s="353">
        <f t="shared" si="43"/>
        <v>42400</v>
      </c>
      <c r="F18" s="354">
        <f t="shared" si="43"/>
        <v>41700</v>
      </c>
      <c r="G18" s="355">
        <f t="shared" si="43"/>
        <v>41000</v>
      </c>
      <c r="H18" s="352">
        <f t="shared" si="43"/>
        <v>40300</v>
      </c>
      <c r="I18" s="352">
        <f t="shared" si="43"/>
        <v>39600</v>
      </c>
      <c r="K18" s="958"/>
      <c r="L18" s="351"/>
      <c r="M18" s="352">
        <f>M$8+M$17</f>
        <v>63100</v>
      </c>
      <c r="N18" s="352">
        <f t="shared" ref="N18:S18" si="44">N$8+N$17</f>
        <v>60300</v>
      </c>
      <c r="O18" s="352">
        <f t="shared" si="44"/>
        <v>57500</v>
      </c>
      <c r="P18" s="352">
        <f t="shared" si="44"/>
        <v>54700</v>
      </c>
      <c r="Q18" s="352">
        <f t="shared" si="44"/>
        <v>51800</v>
      </c>
      <c r="R18" s="352">
        <f t="shared" si="44"/>
        <v>49000</v>
      </c>
      <c r="S18" s="352">
        <f t="shared" si="44"/>
        <v>46200</v>
      </c>
      <c r="U18" s="958"/>
      <c r="V18" s="346"/>
      <c r="W18" s="352">
        <f t="shared" ref="W18:AC18" si="45">W$8+W17</f>
        <v>71000</v>
      </c>
      <c r="X18" s="352">
        <f t="shared" si="45"/>
        <v>68900</v>
      </c>
      <c r="Y18" s="352">
        <f t="shared" si="45"/>
        <v>66900</v>
      </c>
      <c r="Z18" s="352">
        <f t="shared" si="45"/>
        <v>64900</v>
      </c>
      <c r="AA18" s="352">
        <f t="shared" si="45"/>
        <v>62700</v>
      </c>
      <c r="AB18" s="352">
        <f t="shared" si="45"/>
        <v>58900</v>
      </c>
      <c r="AC18" s="352">
        <f t="shared" si="45"/>
        <v>55200</v>
      </c>
    </row>
    <row r="19" spans="1:29">
      <c r="A19" s="958"/>
      <c r="B19" s="346">
        <v>70000</v>
      </c>
      <c r="C19" s="347">
        <f t="shared" ref="C19:I19" si="46">ROUND(($B19-C$8)*0.5,-2)</f>
        <v>23800</v>
      </c>
      <c r="D19" s="347">
        <f t="shared" si="46"/>
        <v>24500</v>
      </c>
      <c r="E19" s="348">
        <f t="shared" si="46"/>
        <v>25200</v>
      </c>
      <c r="F19" s="357">
        <f>ROUND(($B19-F$8)*0.5,-2)</f>
        <v>25900</v>
      </c>
      <c r="G19" s="350">
        <f t="shared" si="46"/>
        <v>26600</v>
      </c>
      <c r="H19" s="347">
        <f t="shared" si="46"/>
        <v>27300</v>
      </c>
      <c r="I19" s="347">
        <f t="shared" si="46"/>
        <v>28000</v>
      </c>
      <c r="K19" s="958"/>
      <c r="L19" s="346">
        <v>90000</v>
      </c>
      <c r="M19" s="347">
        <f t="shared" ref="M19:S19" si="47">IF(ROUND(($L19-M$8)*0.45,-2)&gt;18000,18000,ROUND(($L19-M$8)*0.45,-2))</f>
        <v>18000</v>
      </c>
      <c r="N19" s="347">
        <f t="shared" si="47"/>
        <v>18000</v>
      </c>
      <c r="O19" s="347">
        <f t="shared" si="47"/>
        <v>18000</v>
      </c>
      <c r="P19" s="347">
        <f t="shared" si="47"/>
        <v>18000</v>
      </c>
      <c r="Q19" s="347">
        <f t="shared" si="47"/>
        <v>18000</v>
      </c>
      <c r="R19" s="347">
        <f t="shared" si="47"/>
        <v>18000</v>
      </c>
      <c r="S19" s="347">
        <f t="shared" si="47"/>
        <v>18000</v>
      </c>
      <c r="U19" s="958"/>
      <c r="V19" s="346">
        <v>90000</v>
      </c>
      <c r="W19" s="347">
        <f t="shared" ref="W19:AC19" si="48">IF(ROUND(($V19-W$8)*0.45,-2)&gt;18000,18000,ROUND(($V19-W$8)*0.45,-2))</f>
        <v>13700</v>
      </c>
      <c r="X19" s="347">
        <f t="shared" si="48"/>
        <v>15400</v>
      </c>
      <c r="Y19" s="347">
        <f t="shared" si="48"/>
        <v>17100</v>
      </c>
      <c r="Z19" s="347">
        <f t="shared" si="48"/>
        <v>18000</v>
      </c>
      <c r="AA19" s="347">
        <f t="shared" si="48"/>
        <v>18000</v>
      </c>
      <c r="AB19" s="347">
        <f t="shared" si="48"/>
        <v>18000</v>
      </c>
      <c r="AC19" s="347">
        <f t="shared" si="48"/>
        <v>18000</v>
      </c>
    </row>
    <row r="20" spans="1:29" s="356" customFormat="1" ht="18.75" customHeight="1" thickBot="1">
      <c r="A20" s="958"/>
      <c r="B20" s="351"/>
      <c r="C20" s="352">
        <f>C$8+C$19</f>
        <v>46300</v>
      </c>
      <c r="D20" s="352">
        <f t="shared" ref="D20:H20" si="49">D$8+D$19</f>
        <v>45600</v>
      </c>
      <c r="E20" s="353">
        <f t="shared" si="49"/>
        <v>44900</v>
      </c>
      <c r="F20" s="354">
        <f t="shared" si="49"/>
        <v>44200</v>
      </c>
      <c r="G20" s="355">
        <f t="shared" si="49"/>
        <v>43500</v>
      </c>
      <c r="H20" s="352">
        <f t="shared" si="49"/>
        <v>42800</v>
      </c>
      <c r="I20" s="352">
        <f>I$8+I$19</f>
        <v>42100</v>
      </c>
      <c r="K20" s="958"/>
      <c r="L20" s="351"/>
      <c r="M20" s="352">
        <f>M$8+M$19</f>
        <v>63100</v>
      </c>
      <c r="N20" s="352">
        <f t="shared" ref="N20:S20" si="50">N$8+N$19</f>
        <v>60300</v>
      </c>
      <c r="O20" s="352">
        <f t="shared" si="50"/>
        <v>57500</v>
      </c>
      <c r="P20" s="352">
        <f t="shared" si="50"/>
        <v>54700</v>
      </c>
      <c r="Q20" s="352">
        <f t="shared" si="50"/>
        <v>51800</v>
      </c>
      <c r="R20" s="352">
        <f t="shared" si="50"/>
        <v>49000</v>
      </c>
      <c r="S20" s="352">
        <f t="shared" si="50"/>
        <v>46200</v>
      </c>
      <c r="U20" s="958"/>
      <c r="V20" s="346"/>
      <c r="W20" s="352">
        <f t="shared" ref="W20:AC20" si="51">W$8+W19</f>
        <v>73300</v>
      </c>
      <c r="X20" s="352">
        <f t="shared" si="51"/>
        <v>71200</v>
      </c>
      <c r="Y20" s="352">
        <f t="shared" si="51"/>
        <v>69200</v>
      </c>
      <c r="Z20" s="352">
        <f t="shared" si="51"/>
        <v>66400</v>
      </c>
      <c r="AA20" s="352">
        <f t="shared" si="51"/>
        <v>62700</v>
      </c>
      <c r="AB20" s="352">
        <f t="shared" si="51"/>
        <v>58900</v>
      </c>
      <c r="AC20" s="352">
        <f t="shared" si="51"/>
        <v>55200</v>
      </c>
    </row>
    <row r="21" spans="1:29" ht="14.25" thickTop="1">
      <c r="A21" s="966" t="s">
        <v>174</v>
      </c>
      <c r="B21" s="358" t="s">
        <v>165</v>
      </c>
      <c r="C21" s="358">
        <v>40</v>
      </c>
      <c r="D21" s="358">
        <v>37.5</v>
      </c>
      <c r="E21" s="359">
        <v>35</v>
      </c>
      <c r="F21" s="360">
        <v>32.5</v>
      </c>
      <c r="G21" s="361">
        <v>30</v>
      </c>
      <c r="H21" s="358">
        <v>27.5</v>
      </c>
      <c r="I21" s="358">
        <v>25</v>
      </c>
      <c r="J21" s="362"/>
      <c r="K21" s="969" t="s">
        <v>174</v>
      </c>
      <c r="L21" s="358" t="s">
        <v>165</v>
      </c>
      <c r="M21" s="358">
        <v>80</v>
      </c>
      <c r="N21" s="358">
        <v>75</v>
      </c>
      <c r="O21" s="358">
        <v>70</v>
      </c>
      <c r="P21" s="358">
        <v>65</v>
      </c>
      <c r="Q21" s="358">
        <v>60</v>
      </c>
      <c r="R21" s="358">
        <v>55</v>
      </c>
      <c r="S21" s="358">
        <v>50</v>
      </c>
      <c r="T21" s="362"/>
      <c r="U21" s="969" t="s">
        <v>175</v>
      </c>
      <c r="V21" s="358" t="s">
        <v>165</v>
      </c>
      <c r="W21" s="358">
        <v>80</v>
      </c>
      <c r="X21" s="358">
        <v>75</v>
      </c>
      <c r="Y21" s="358">
        <v>70</v>
      </c>
      <c r="Z21" s="358">
        <v>65</v>
      </c>
      <c r="AA21" s="358">
        <v>60</v>
      </c>
      <c r="AB21" s="358">
        <v>55</v>
      </c>
      <c r="AC21" s="358">
        <v>50</v>
      </c>
    </row>
    <row r="22" spans="1:29">
      <c r="A22" s="967"/>
      <c r="B22" s="331" t="s">
        <v>167</v>
      </c>
      <c r="C22" s="331">
        <v>39700</v>
      </c>
      <c r="D22" s="331">
        <f>C22</f>
        <v>39700</v>
      </c>
      <c r="E22" s="332">
        <f t="shared" ref="E22:I26" si="52">D22</f>
        <v>39700</v>
      </c>
      <c r="F22" s="333">
        <f t="shared" si="52"/>
        <v>39700</v>
      </c>
      <c r="G22" s="334">
        <f t="shared" si="52"/>
        <v>39700</v>
      </c>
      <c r="H22" s="331">
        <f t="shared" si="52"/>
        <v>39700</v>
      </c>
      <c r="I22" s="331">
        <f t="shared" si="52"/>
        <v>39700</v>
      </c>
      <c r="J22" s="363"/>
      <c r="K22" s="964"/>
      <c r="L22" s="331" t="s">
        <v>167</v>
      </c>
      <c r="M22" s="331">
        <f>C22</f>
        <v>39700</v>
      </c>
      <c r="N22" s="331">
        <f t="shared" ref="N22:S23" si="53">M22</f>
        <v>39700</v>
      </c>
      <c r="O22" s="331">
        <f t="shared" si="53"/>
        <v>39700</v>
      </c>
      <c r="P22" s="331">
        <f t="shared" si="53"/>
        <v>39700</v>
      </c>
      <c r="Q22" s="331">
        <f t="shared" si="53"/>
        <v>39700</v>
      </c>
      <c r="R22" s="331">
        <f t="shared" si="53"/>
        <v>39700</v>
      </c>
      <c r="S22" s="331">
        <f t="shared" si="53"/>
        <v>39700</v>
      </c>
      <c r="T22" s="363"/>
      <c r="U22" s="964"/>
      <c r="V22" s="331" t="s">
        <v>167</v>
      </c>
      <c r="W22" s="331">
        <v>51200</v>
      </c>
      <c r="X22" s="331">
        <f t="shared" ref="X22:AC23" si="54">W22</f>
        <v>51200</v>
      </c>
      <c r="Y22" s="331">
        <f t="shared" si="54"/>
        <v>51200</v>
      </c>
      <c r="Z22" s="331">
        <f t="shared" si="54"/>
        <v>51200</v>
      </c>
      <c r="AA22" s="331">
        <f t="shared" si="54"/>
        <v>51200</v>
      </c>
      <c r="AB22" s="331">
        <f t="shared" si="54"/>
        <v>51200</v>
      </c>
      <c r="AC22" s="331">
        <f t="shared" si="54"/>
        <v>51200</v>
      </c>
    </row>
    <row r="23" spans="1:29">
      <c r="A23" s="967"/>
      <c r="B23" s="331" t="s">
        <v>168</v>
      </c>
      <c r="C23" s="331">
        <f>C4</f>
        <v>0.9</v>
      </c>
      <c r="D23" s="331">
        <f>C23</f>
        <v>0.9</v>
      </c>
      <c r="E23" s="332">
        <f t="shared" si="52"/>
        <v>0.9</v>
      </c>
      <c r="F23" s="333">
        <f t="shared" si="52"/>
        <v>0.9</v>
      </c>
      <c r="G23" s="334">
        <f t="shared" si="52"/>
        <v>0.9</v>
      </c>
      <c r="H23" s="331">
        <f t="shared" si="52"/>
        <v>0.9</v>
      </c>
      <c r="I23" s="331">
        <f t="shared" si="52"/>
        <v>0.9</v>
      </c>
      <c r="J23" s="363"/>
      <c r="K23" s="964"/>
      <c r="L23" s="331" t="s">
        <v>168</v>
      </c>
      <c r="M23" s="331">
        <v>0.9</v>
      </c>
      <c r="N23" s="331">
        <f t="shared" si="53"/>
        <v>0.9</v>
      </c>
      <c r="O23" s="331">
        <f t="shared" si="53"/>
        <v>0.9</v>
      </c>
      <c r="P23" s="331">
        <f t="shared" si="53"/>
        <v>0.9</v>
      </c>
      <c r="Q23" s="331">
        <f t="shared" si="53"/>
        <v>0.9</v>
      </c>
      <c r="R23" s="331">
        <f t="shared" si="53"/>
        <v>0.9</v>
      </c>
      <c r="S23" s="331">
        <f t="shared" si="53"/>
        <v>0.9</v>
      </c>
      <c r="T23" s="363"/>
      <c r="U23" s="964"/>
      <c r="V23" s="331" t="s">
        <v>168</v>
      </c>
      <c r="W23" s="331">
        <v>0.9</v>
      </c>
      <c r="X23" s="331">
        <f t="shared" si="54"/>
        <v>0.9</v>
      </c>
      <c r="Y23" s="331">
        <f t="shared" si="54"/>
        <v>0.9</v>
      </c>
      <c r="Z23" s="331">
        <f t="shared" si="54"/>
        <v>0.9</v>
      </c>
      <c r="AA23" s="331">
        <f t="shared" si="54"/>
        <v>0.9</v>
      </c>
      <c r="AB23" s="331">
        <f t="shared" si="54"/>
        <v>0.9</v>
      </c>
      <c r="AC23" s="331">
        <f t="shared" si="54"/>
        <v>0.9</v>
      </c>
    </row>
    <row r="24" spans="1:29">
      <c r="A24" s="967"/>
      <c r="B24" s="331" t="s">
        <v>169</v>
      </c>
      <c r="C24" s="331">
        <f>C21/65</f>
        <v>0.61538461538461542</v>
      </c>
      <c r="D24" s="331">
        <f>D21/65</f>
        <v>0.57692307692307687</v>
      </c>
      <c r="E24" s="332">
        <f t="shared" ref="E24" si="55">E21/65</f>
        <v>0.53846153846153844</v>
      </c>
      <c r="F24" s="333">
        <f>F21/65</f>
        <v>0.5</v>
      </c>
      <c r="G24" s="334">
        <f t="shared" ref="G24" si="56">G21/65</f>
        <v>0.46153846153846156</v>
      </c>
      <c r="H24" s="331">
        <f>H21/65</f>
        <v>0.42307692307692307</v>
      </c>
      <c r="I24" s="331">
        <f t="shared" ref="I24" si="57">I21/65</f>
        <v>0.38461538461538464</v>
      </c>
      <c r="J24" s="363"/>
      <c r="K24" s="964"/>
      <c r="L24" s="331" t="s">
        <v>169</v>
      </c>
      <c r="M24" s="331">
        <f>M21/65</f>
        <v>1.2307692307692308</v>
      </c>
      <c r="N24" s="331">
        <f>N21/65</f>
        <v>1.1538461538461537</v>
      </c>
      <c r="O24" s="331">
        <f t="shared" ref="O24" si="58">O21/65</f>
        <v>1.0769230769230769</v>
      </c>
      <c r="P24" s="331">
        <f>P21/65</f>
        <v>1</v>
      </c>
      <c r="Q24" s="331">
        <f t="shared" ref="Q24" si="59">Q21/65</f>
        <v>0.92307692307692313</v>
      </c>
      <c r="R24" s="331">
        <f>R21/65</f>
        <v>0.84615384615384615</v>
      </c>
      <c r="S24" s="331">
        <f t="shared" ref="S24" si="60">S21/65</f>
        <v>0.76923076923076927</v>
      </c>
      <c r="T24" s="363"/>
      <c r="U24" s="964"/>
      <c r="V24" s="331" t="s">
        <v>169</v>
      </c>
      <c r="W24" s="331">
        <f>W21/65</f>
        <v>1.2307692307692308</v>
      </c>
      <c r="X24" s="331">
        <f>X21/65</f>
        <v>1.1538461538461537</v>
      </c>
      <c r="Y24" s="331">
        <f t="shared" ref="Y24" si="61">Y21/65</f>
        <v>1.0769230769230769</v>
      </c>
      <c r="Z24" s="331">
        <f>Z21/65</f>
        <v>1</v>
      </c>
      <c r="AA24" s="331">
        <f t="shared" ref="AA24" si="62">AA21/65</f>
        <v>0.92307692307692313</v>
      </c>
      <c r="AB24" s="331">
        <f>AB21/65</f>
        <v>0.84615384615384615</v>
      </c>
      <c r="AC24" s="331">
        <f t="shared" ref="AC24" si="63">AC21/65</f>
        <v>0.76923076923076927</v>
      </c>
    </row>
    <row r="25" spans="1:29">
      <c r="A25" s="967"/>
      <c r="B25" s="331" t="s">
        <v>170</v>
      </c>
      <c r="C25" s="331">
        <f>C6</f>
        <v>0.91200000000000003</v>
      </c>
      <c r="D25" s="331">
        <f>C25</f>
        <v>0.91200000000000003</v>
      </c>
      <c r="E25" s="332">
        <f t="shared" si="52"/>
        <v>0.91200000000000003</v>
      </c>
      <c r="F25" s="333">
        <f t="shared" si="52"/>
        <v>0.91200000000000003</v>
      </c>
      <c r="G25" s="334">
        <f t="shared" si="52"/>
        <v>0.91200000000000003</v>
      </c>
      <c r="H25" s="331">
        <f t="shared" si="52"/>
        <v>0.91200000000000003</v>
      </c>
      <c r="I25" s="331">
        <f t="shared" si="52"/>
        <v>0.91200000000000003</v>
      </c>
      <c r="J25" s="363"/>
      <c r="K25" s="964"/>
      <c r="L25" s="331" t="s">
        <v>170</v>
      </c>
      <c r="M25" s="331">
        <f>C25</f>
        <v>0.91200000000000003</v>
      </c>
      <c r="N25" s="331">
        <f t="shared" ref="N25:S26" si="64">M25</f>
        <v>0.91200000000000003</v>
      </c>
      <c r="O25" s="331">
        <f t="shared" si="64"/>
        <v>0.91200000000000003</v>
      </c>
      <c r="P25" s="331">
        <f t="shared" si="64"/>
        <v>0.91200000000000003</v>
      </c>
      <c r="Q25" s="331">
        <f t="shared" si="64"/>
        <v>0.91200000000000003</v>
      </c>
      <c r="R25" s="331">
        <f t="shared" si="64"/>
        <v>0.91200000000000003</v>
      </c>
      <c r="S25" s="331">
        <f t="shared" si="64"/>
        <v>0.91200000000000003</v>
      </c>
      <c r="T25" s="363"/>
      <c r="U25" s="964"/>
      <c r="V25" s="331" t="s">
        <v>170</v>
      </c>
      <c r="W25" s="331">
        <f>M25</f>
        <v>0.91200000000000003</v>
      </c>
      <c r="X25" s="331">
        <f t="shared" ref="X25:AC26" si="65">W25</f>
        <v>0.91200000000000003</v>
      </c>
      <c r="Y25" s="331">
        <f t="shared" si="65"/>
        <v>0.91200000000000003</v>
      </c>
      <c r="Z25" s="331">
        <f t="shared" si="65"/>
        <v>0.91200000000000003</v>
      </c>
      <c r="AA25" s="331">
        <f t="shared" si="65"/>
        <v>0.91200000000000003</v>
      </c>
      <c r="AB25" s="331">
        <f t="shared" si="65"/>
        <v>0.91200000000000003</v>
      </c>
      <c r="AC25" s="331">
        <f t="shared" si="65"/>
        <v>0.91200000000000003</v>
      </c>
    </row>
    <row r="26" spans="1:29">
      <c r="A26" s="967"/>
      <c r="B26" s="335" t="s">
        <v>171</v>
      </c>
      <c r="C26" s="335">
        <f>C7</f>
        <v>1.3</v>
      </c>
      <c r="D26" s="331">
        <f>C26</f>
        <v>1.3</v>
      </c>
      <c r="E26" s="332">
        <f t="shared" si="52"/>
        <v>1.3</v>
      </c>
      <c r="F26" s="333">
        <f t="shared" si="52"/>
        <v>1.3</v>
      </c>
      <c r="G26" s="334">
        <f t="shared" si="52"/>
        <v>1.3</v>
      </c>
      <c r="H26" s="331">
        <f t="shared" si="52"/>
        <v>1.3</v>
      </c>
      <c r="I26" s="331">
        <f t="shared" si="52"/>
        <v>1.3</v>
      </c>
      <c r="J26" s="363"/>
      <c r="K26" s="964"/>
      <c r="L26" s="335" t="s">
        <v>171</v>
      </c>
      <c r="M26" s="335">
        <f>C26</f>
        <v>1.3</v>
      </c>
      <c r="N26" s="331">
        <f t="shared" si="64"/>
        <v>1.3</v>
      </c>
      <c r="O26" s="331">
        <f t="shared" si="64"/>
        <v>1.3</v>
      </c>
      <c r="P26" s="331">
        <f t="shared" si="64"/>
        <v>1.3</v>
      </c>
      <c r="Q26" s="331">
        <f t="shared" si="64"/>
        <v>1.3</v>
      </c>
      <c r="R26" s="331">
        <f t="shared" si="64"/>
        <v>1.3</v>
      </c>
      <c r="S26" s="331">
        <f t="shared" si="64"/>
        <v>1.3</v>
      </c>
      <c r="T26" s="363"/>
      <c r="U26" s="964"/>
      <c r="V26" s="335" t="s">
        <v>171</v>
      </c>
      <c r="W26" s="335">
        <f>M26</f>
        <v>1.3</v>
      </c>
      <c r="X26" s="331">
        <f t="shared" si="65"/>
        <v>1.3</v>
      </c>
      <c r="Y26" s="331">
        <f t="shared" si="65"/>
        <v>1.3</v>
      </c>
      <c r="Z26" s="331">
        <f t="shared" si="65"/>
        <v>1.3</v>
      </c>
      <c r="AA26" s="331">
        <f t="shared" si="65"/>
        <v>1.3</v>
      </c>
      <c r="AB26" s="331">
        <f t="shared" si="65"/>
        <v>1.3</v>
      </c>
      <c r="AC26" s="331">
        <f t="shared" si="65"/>
        <v>1.3</v>
      </c>
    </row>
    <row r="27" spans="1:29" ht="18.75" customHeight="1">
      <c r="A27" s="968"/>
      <c r="B27" s="339" t="s">
        <v>172</v>
      </c>
      <c r="C27" s="340">
        <f>ROUNDDOWN(C22*C23*C24*C25*C26,-2)</f>
        <v>26000</v>
      </c>
      <c r="D27" s="340">
        <f t="shared" ref="D27:I27" si="66">ROUNDDOWN(D22*D23*D24*D25*D26,-2)</f>
        <v>24400</v>
      </c>
      <c r="E27" s="341">
        <f t="shared" si="66"/>
        <v>22800</v>
      </c>
      <c r="F27" s="364">
        <f t="shared" si="66"/>
        <v>21100</v>
      </c>
      <c r="G27" s="343">
        <f t="shared" si="66"/>
        <v>19500</v>
      </c>
      <c r="H27" s="340">
        <f t="shared" si="66"/>
        <v>17900</v>
      </c>
      <c r="I27" s="340">
        <f t="shared" si="66"/>
        <v>16200</v>
      </c>
      <c r="J27" s="363"/>
      <c r="K27" s="965"/>
      <c r="L27" s="344" t="s">
        <v>172</v>
      </c>
      <c r="M27" s="345">
        <f>ROUNDDOWN(M22*M23*M24*M25*M26,-2)</f>
        <v>52100</v>
      </c>
      <c r="N27" s="345">
        <f t="shared" ref="N27:S27" si="67">ROUNDDOWN(N22*N23*N24*N25*N26,-2)</f>
        <v>48800</v>
      </c>
      <c r="O27" s="345">
        <f t="shared" si="67"/>
        <v>45600</v>
      </c>
      <c r="P27" s="345">
        <f t="shared" si="67"/>
        <v>42300</v>
      </c>
      <c r="Q27" s="345">
        <f t="shared" si="67"/>
        <v>39100</v>
      </c>
      <c r="R27" s="345">
        <f t="shared" si="67"/>
        <v>35800</v>
      </c>
      <c r="S27" s="345">
        <f t="shared" si="67"/>
        <v>32500</v>
      </c>
      <c r="T27" s="363"/>
      <c r="U27" s="965"/>
      <c r="V27" s="344" t="s">
        <v>172</v>
      </c>
      <c r="W27" s="345">
        <f>ROUNDDOWN(W22*W23*W24*W25*W26,-2)</f>
        <v>67200</v>
      </c>
      <c r="X27" s="345">
        <f t="shared" ref="X27:AC27" si="68">ROUNDDOWN(X22*X23*X24*X25*X26,-2)</f>
        <v>63000</v>
      </c>
      <c r="Y27" s="345">
        <f t="shared" si="68"/>
        <v>58800</v>
      </c>
      <c r="Z27" s="345">
        <f t="shared" si="68"/>
        <v>54600</v>
      </c>
      <c r="AA27" s="345">
        <f t="shared" si="68"/>
        <v>50400</v>
      </c>
      <c r="AB27" s="345">
        <f t="shared" si="68"/>
        <v>46200</v>
      </c>
      <c r="AC27" s="345">
        <f t="shared" si="68"/>
        <v>42000</v>
      </c>
    </row>
    <row r="28" spans="1:29" ht="18.75" customHeight="1">
      <c r="A28" s="970" t="s">
        <v>173</v>
      </c>
      <c r="B28" s="346">
        <v>45000</v>
      </c>
      <c r="C28" s="347">
        <f t="shared" ref="C28:I28" si="69">ROUND(($B28-C$27)*0.5,-2)</f>
        <v>9500</v>
      </c>
      <c r="D28" s="347">
        <f t="shared" si="69"/>
        <v>10300</v>
      </c>
      <c r="E28" s="348">
        <f t="shared" si="69"/>
        <v>11100</v>
      </c>
      <c r="F28" s="357">
        <f t="shared" si="69"/>
        <v>12000</v>
      </c>
      <c r="G28" s="350">
        <f t="shared" si="69"/>
        <v>12800</v>
      </c>
      <c r="H28" s="347">
        <f t="shared" si="69"/>
        <v>13600</v>
      </c>
      <c r="I28" s="347">
        <f t="shared" si="69"/>
        <v>14400</v>
      </c>
      <c r="K28" s="957" t="s">
        <v>173</v>
      </c>
      <c r="L28" s="346">
        <v>65000</v>
      </c>
      <c r="M28" s="347">
        <f t="shared" ref="M28:S28" si="70">IF(ROUND(($L28-M$27)*0.45,-2)&gt;18000,18000,ROUND(($L28-M$27)*0.45,-2))</f>
        <v>5800</v>
      </c>
      <c r="N28" s="347">
        <f t="shared" si="70"/>
        <v>7300</v>
      </c>
      <c r="O28" s="347">
        <f t="shared" si="70"/>
        <v>8700</v>
      </c>
      <c r="P28" s="347">
        <f t="shared" si="70"/>
        <v>10200</v>
      </c>
      <c r="Q28" s="347">
        <f t="shared" si="70"/>
        <v>11700</v>
      </c>
      <c r="R28" s="347">
        <f t="shared" si="70"/>
        <v>13100</v>
      </c>
      <c r="S28" s="347">
        <f t="shared" si="70"/>
        <v>14600</v>
      </c>
      <c r="U28" s="957" t="s">
        <v>173</v>
      </c>
      <c r="V28" s="346">
        <v>65000</v>
      </c>
      <c r="W28" s="347">
        <f>IF(ROUND(($V28-W$27)*0.45,-2)&gt;18000,18000,IF(ROUND(($V28-W$27)*0.45,-2)&lt;0,0,(ROUND(($V28-W$27)*0.45,-2))))</f>
        <v>0</v>
      </c>
      <c r="X28" s="347">
        <f>IF(ROUND(($V28-X$27)*0.45,-2)&gt;18000,18000,IF(ROUND(($V28-X$27)*0.45,-2)&lt;0,0,(ROUND(($V28-X$27)*0.45,-2))))</f>
        <v>900</v>
      </c>
      <c r="Y28" s="347">
        <f>IF(ROUND(($V28-Y$27)*0.45,-2)&gt;18000,18000,ROUND(($V28-Y$27)*0.45,-2))</f>
        <v>2800</v>
      </c>
      <c r="Z28" s="347">
        <f>IF(ROUND(($V28-Z$27)*0.45,-2)&gt;18000,18000,ROUND(($V28-Z$27)*0.45,-2))</f>
        <v>4700</v>
      </c>
      <c r="AA28" s="347">
        <f>IF(ROUND(($V28-AA$27)*0.45,-2)&gt;18000,18000,ROUND(($V28-AA$27)*0.45,-2))</f>
        <v>6600</v>
      </c>
      <c r="AB28" s="347">
        <f>IF(ROUND(($V28-AB$27)*0.45,-2)&gt;18000,18000,ROUND(($V28-AB$27)*0.45,-2))</f>
        <v>8500</v>
      </c>
      <c r="AC28" s="347">
        <f>IF(ROUND(($V28-AC$27)*0.45,-2)&gt;18000,18000,ROUND(($V28-AC$27)*0.45,-2))</f>
        <v>10400</v>
      </c>
    </row>
    <row r="29" spans="1:29" ht="18.75" customHeight="1">
      <c r="A29" s="971"/>
      <c r="B29" s="346"/>
      <c r="C29" s="352">
        <f>C$27+C$28</f>
        <v>35500</v>
      </c>
      <c r="D29" s="352">
        <f t="shared" ref="D29:H29" si="71">D$27+D$28</f>
        <v>34700</v>
      </c>
      <c r="E29" s="353">
        <f t="shared" si="71"/>
        <v>33900</v>
      </c>
      <c r="F29" s="354">
        <f t="shared" si="71"/>
        <v>33100</v>
      </c>
      <c r="G29" s="355">
        <f t="shared" si="71"/>
        <v>32300</v>
      </c>
      <c r="H29" s="352">
        <f t="shared" si="71"/>
        <v>31500</v>
      </c>
      <c r="I29" s="352">
        <f>I$27+I$28</f>
        <v>30600</v>
      </c>
      <c r="K29" s="958"/>
      <c r="L29" s="346"/>
      <c r="M29" s="352">
        <f>M$27+M$28</f>
        <v>57900</v>
      </c>
      <c r="N29" s="352">
        <f t="shared" ref="N29:S29" si="72">N$27+N$28</f>
        <v>56100</v>
      </c>
      <c r="O29" s="352">
        <f t="shared" si="72"/>
        <v>54300</v>
      </c>
      <c r="P29" s="352">
        <f t="shared" si="72"/>
        <v>52500</v>
      </c>
      <c r="Q29" s="352">
        <f t="shared" si="72"/>
        <v>50800</v>
      </c>
      <c r="R29" s="352">
        <f t="shared" si="72"/>
        <v>48900</v>
      </c>
      <c r="S29" s="352">
        <f t="shared" si="72"/>
        <v>47100</v>
      </c>
      <c r="U29" s="958"/>
      <c r="V29" s="346"/>
      <c r="W29" s="352">
        <f t="shared" ref="W29:AC29" si="73">W$27+W28</f>
        <v>67200</v>
      </c>
      <c r="X29" s="352">
        <f t="shared" si="73"/>
        <v>63900</v>
      </c>
      <c r="Y29" s="352">
        <f t="shared" si="73"/>
        <v>61600</v>
      </c>
      <c r="Z29" s="352">
        <f t="shared" si="73"/>
        <v>59300</v>
      </c>
      <c r="AA29" s="352">
        <f t="shared" si="73"/>
        <v>57000</v>
      </c>
      <c r="AB29" s="352">
        <f t="shared" si="73"/>
        <v>54700</v>
      </c>
      <c r="AC29" s="352">
        <f t="shared" si="73"/>
        <v>52400</v>
      </c>
    </row>
    <row r="30" spans="1:29">
      <c r="A30" s="971"/>
      <c r="B30" s="346">
        <v>50000</v>
      </c>
      <c r="C30" s="347">
        <f t="shared" ref="C30:I30" si="74">ROUND(($B30-C$27)*0.5,-2)</f>
        <v>12000</v>
      </c>
      <c r="D30" s="347">
        <f t="shared" si="74"/>
        <v>12800</v>
      </c>
      <c r="E30" s="348">
        <f t="shared" si="74"/>
        <v>13600</v>
      </c>
      <c r="F30" s="357">
        <f t="shared" si="74"/>
        <v>14500</v>
      </c>
      <c r="G30" s="350">
        <f t="shared" si="74"/>
        <v>15300</v>
      </c>
      <c r="H30" s="347">
        <f t="shared" si="74"/>
        <v>16100</v>
      </c>
      <c r="I30" s="347">
        <f t="shared" si="74"/>
        <v>16900</v>
      </c>
      <c r="K30" s="958"/>
      <c r="L30" s="346">
        <v>70000</v>
      </c>
      <c r="M30" s="347">
        <f t="shared" ref="M30:S30" si="75">IF(ROUND(($L30-M$27)*0.45,-2)&gt;18000,18000,ROUND(($L30-M$27)*0.45,-2))</f>
        <v>8100</v>
      </c>
      <c r="N30" s="347">
        <f t="shared" si="75"/>
        <v>9500</v>
      </c>
      <c r="O30" s="347">
        <f t="shared" si="75"/>
        <v>11000</v>
      </c>
      <c r="P30" s="347">
        <f t="shared" si="75"/>
        <v>12500</v>
      </c>
      <c r="Q30" s="347">
        <f t="shared" si="75"/>
        <v>13900</v>
      </c>
      <c r="R30" s="347">
        <f t="shared" si="75"/>
        <v>15400</v>
      </c>
      <c r="S30" s="347">
        <f t="shared" si="75"/>
        <v>16900</v>
      </c>
      <c r="U30" s="958"/>
      <c r="V30" s="346">
        <v>70000</v>
      </c>
      <c r="W30" s="347">
        <f t="shared" ref="W30:AC30" si="76">IF(ROUND(($V30-W$27)*0.45,-2)&gt;18000,18000,ROUND(($V30-W$27)*0.45,-2))</f>
        <v>1300</v>
      </c>
      <c r="X30" s="347">
        <f t="shared" si="76"/>
        <v>3200</v>
      </c>
      <c r="Y30" s="347">
        <f t="shared" si="76"/>
        <v>5000</v>
      </c>
      <c r="Z30" s="347">
        <f t="shared" si="76"/>
        <v>6900</v>
      </c>
      <c r="AA30" s="347">
        <f t="shared" si="76"/>
        <v>8800</v>
      </c>
      <c r="AB30" s="347">
        <f t="shared" si="76"/>
        <v>10700</v>
      </c>
      <c r="AC30" s="347">
        <f t="shared" si="76"/>
        <v>12600</v>
      </c>
    </row>
    <row r="31" spans="1:29" ht="18">
      <c r="A31" s="971"/>
      <c r="B31" s="346"/>
      <c r="C31" s="352">
        <f>C$27+C$30</f>
        <v>38000</v>
      </c>
      <c r="D31" s="352">
        <f t="shared" ref="D31:I31" si="77">D$27+D$30</f>
        <v>37200</v>
      </c>
      <c r="E31" s="353">
        <f t="shared" si="77"/>
        <v>36400</v>
      </c>
      <c r="F31" s="354">
        <f t="shared" si="77"/>
        <v>35600</v>
      </c>
      <c r="G31" s="355">
        <f t="shared" si="77"/>
        <v>34800</v>
      </c>
      <c r="H31" s="352">
        <f t="shared" si="77"/>
        <v>34000</v>
      </c>
      <c r="I31" s="352">
        <f t="shared" si="77"/>
        <v>33100</v>
      </c>
      <c r="K31" s="958"/>
      <c r="L31" s="346"/>
      <c r="M31" s="352">
        <f>M$27+M$30</f>
        <v>60200</v>
      </c>
      <c r="N31" s="352">
        <f t="shared" ref="N31:S31" si="78">N$27+N$30</f>
        <v>58300</v>
      </c>
      <c r="O31" s="352">
        <f t="shared" si="78"/>
        <v>56600</v>
      </c>
      <c r="P31" s="352">
        <f t="shared" si="78"/>
        <v>54800</v>
      </c>
      <c r="Q31" s="352">
        <f t="shared" si="78"/>
        <v>53000</v>
      </c>
      <c r="R31" s="352">
        <f t="shared" si="78"/>
        <v>51200</v>
      </c>
      <c r="S31" s="352">
        <f t="shared" si="78"/>
        <v>49400</v>
      </c>
      <c r="U31" s="958"/>
      <c r="V31" s="346"/>
      <c r="W31" s="352">
        <f t="shared" ref="W31:AC31" si="79">W$27+W30</f>
        <v>68500</v>
      </c>
      <c r="X31" s="352">
        <f t="shared" si="79"/>
        <v>66200</v>
      </c>
      <c r="Y31" s="352">
        <f t="shared" si="79"/>
        <v>63800</v>
      </c>
      <c r="Z31" s="352">
        <f t="shared" si="79"/>
        <v>61500</v>
      </c>
      <c r="AA31" s="352">
        <f t="shared" si="79"/>
        <v>59200</v>
      </c>
      <c r="AB31" s="352">
        <f t="shared" si="79"/>
        <v>56900</v>
      </c>
      <c r="AC31" s="352">
        <f t="shared" si="79"/>
        <v>54600</v>
      </c>
    </row>
    <row r="32" spans="1:29">
      <c r="A32" s="971"/>
      <c r="B32" s="346">
        <v>55000</v>
      </c>
      <c r="C32" s="347">
        <f t="shared" ref="C32:I32" si="80">ROUND(($B32-C$27)*0.5,-2)</f>
        <v>14500</v>
      </c>
      <c r="D32" s="347">
        <f t="shared" si="80"/>
        <v>15300</v>
      </c>
      <c r="E32" s="348">
        <f t="shared" si="80"/>
        <v>16100</v>
      </c>
      <c r="F32" s="357">
        <f t="shared" si="80"/>
        <v>17000</v>
      </c>
      <c r="G32" s="350">
        <f t="shared" si="80"/>
        <v>17800</v>
      </c>
      <c r="H32" s="347">
        <f t="shared" si="80"/>
        <v>18600</v>
      </c>
      <c r="I32" s="347">
        <f t="shared" si="80"/>
        <v>19400</v>
      </c>
      <c r="K32" s="958"/>
      <c r="L32" s="346">
        <v>75000</v>
      </c>
      <c r="M32" s="347">
        <f t="shared" ref="M32:S32" si="81">IF(ROUND(($L32-M$27)*0.45,-2)&gt;18000,18000,ROUND(($L32-M$27)*0.45,-2))</f>
        <v>10300</v>
      </c>
      <c r="N32" s="347">
        <f t="shared" si="81"/>
        <v>11800</v>
      </c>
      <c r="O32" s="347">
        <f t="shared" si="81"/>
        <v>13200</v>
      </c>
      <c r="P32" s="347">
        <f t="shared" si="81"/>
        <v>14700</v>
      </c>
      <c r="Q32" s="347">
        <f t="shared" si="81"/>
        <v>16200</v>
      </c>
      <c r="R32" s="347">
        <f t="shared" si="81"/>
        <v>17600</v>
      </c>
      <c r="S32" s="347">
        <f t="shared" si="81"/>
        <v>18000</v>
      </c>
      <c r="U32" s="958"/>
      <c r="V32" s="346">
        <v>75000</v>
      </c>
      <c r="W32" s="347">
        <f t="shared" ref="W32:AC32" si="82">IF(ROUND(($V32-W$27)*0.45,-2)&gt;18000,18000,ROUND(($V32-W$27)*0.45,-2))</f>
        <v>3500</v>
      </c>
      <c r="X32" s="347">
        <f t="shared" si="82"/>
        <v>5400</v>
      </c>
      <c r="Y32" s="347">
        <f t="shared" si="82"/>
        <v>7300</v>
      </c>
      <c r="Z32" s="347">
        <f t="shared" si="82"/>
        <v>9200</v>
      </c>
      <c r="AA32" s="347">
        <f t="shared" si="82"/>
        <v>11100</v>
      </c>
      <c r="AB32" s="347">
        <f t="shared" si="82"/>
        <v>13000</v>
      </c>
      <c r="AC32" s="347">
        <f t="shared" si="82"/>
        <v>14900</v>
      </c>
    </row>
    <row r="33" spans="1:29" ht="18">
      <c r="A33" s="971"/>
      <c r="B33" s="346"/>
      <c r="C33" s="352">
        <f>C$27+C$32</f>
        <v>40500</v>
      </c>
      <c r="D33" s="352">
        <f t="shared" ref="D33:I33" si="83">D$27+D$32</f>
        <v>39700</v>
      </c>
      <c r="E33" s="353">
        <f t="shared" si="83"/>
        <v>38900</v>
      </c>
      <c r="F33" s="354">
        <f t="shared" si="83"/>
        <v>38100</v>
      </c>
      <c r="G33" s="355">
        <f t="shared" si="83"/>
        <v>37300</v>
      </c>
      <c r="H33" s="352">
        <f t="shared" si="83"/>
        <v>36500</v>
      </c>
      <c r="I33" s="352">
        <f t="shared" si="83"/>
        <v>35600</v>
      </c>
      <c r="K33" s="958"/>
      <c r="L33" s="346"/>
      <c r="M33" s="352">
        <f>M$27+M$32</f>
        <v>62400</v>
      </c>
      <c r="N33" s="352">
        <f t="shared" ref="N33:S33" si="84">N$27+N$32</f>
        <v>60600</v>
      </c>
      <c r="O33" s="352">
        <f t="shared" si="84"/>
        <v>58800</v>
      </c>
      <c r="P33" s="352">
        <f t="shared" si="84"/>
        <v>57000</v>
      </c>
      <c r="Q33" s="352">
        <f t="shared" si="84"/>
        <v>55300</v>
      </c>
      <c r="R33" s="352">
        <f t="shared" si="84"/>
        <v>53400</v>
      </c>
      <c r="S33" s="352">
        <f t="shared" si="84"/>
        <v>50500</v>
      </c>
      <c r="U33" s="958"/>
      <c r="V33" s="346"/>
      <c r="W33" s="352">
        <f t="shared" ref="W33:AC33" si="85">W$27+W32</f>
        <v>70700</v>
      </c>
      <c r="X33" s="352">
        <f t="shared" si="85"/>
        <v>68400</v>
      </c>
      <c r="Y33" s="352">
        <f t="shared" si="85"/>
        <v>66100</v>
      </c>
      <c r="Z33" s="352">
        <f t="shared" si="85"/>
        <v>63800</v>
      </c>
      <c r="AA33" s="352">
        <f t="shared" si="85"/>
        <v>61500</v>
      </c>
      <c r="AB33" s="352">
        <f t="shared" si="85"/>
        <v>59200</v>
      </c>
      <c r="AC33" s="352">
        <f t="shared" si="85"/>
        <v>56900</v>
      </c>
    </row>
    <row r="34" spans="1:29">
      <c r="A34" s="971"/>
      <c r="B34" s="346">
        <v>65000</v>
      </c>
      <c r="C34" s="347">
        <f t="shared" ref="C34:I34" si="86">ROUND(($B34-C$27)*0.5,-2)</f>
        <v>19500</v>
      </c>
      <c r="D34" s="347">
        <f t="shared" si="86"/>
        <v>20300</v>
      </c>
      <c r="E34" s="348">
        <f t="shared" si="86"/>
        <v>21100</v>
      </c>
      <c r="F34" s="357">
        <f t="shared" si="86"/>
        <v>22000</v>
      </c>
      <c r="G34" s="350">
        <f t="shared" si="86"/>
        <v>22800</v>
      </c>
      <c r="H34" s="347">
        <f t="shared" si="86"/>
        <v>23600</v>
      </c>
      <c r="I34" s="347">
        <f t="shared" si="86"/>
        <v>24400</v>
      </c>
      <c r="K34" s="958"/>
      <c r="L34" s="346">
        <v>80000</v>
      </c>
      <c r="M34" s="347">
        <f t="shared" ref="M34:S34" si="87">IF(ROUND(($L34-M$27)*0.45,-2)&gt;18000,18000,ROUND(($L34-M$27)*0.45,-2))</f>
        <v>12600</v>
      </c>
      <c r="N34" s="347">
        <f t="shared" si="87"/>
        <v>14000</v>
      </c>
      <c r="O34" s="347">
        <f t="shared" si="87"/>
        <v>15500</v>
      </c>
      <c r="P34" s="347">
        <f t="shared" si="87"/>
        <v>17000</v>
      </c>
      <c r="Q34" s="347">
        <f t="shared" si="87"/>
        <v>18000</v>
      </c>
      <c r="R34" s="347">
        <f t="shared" si="87"/>
        <v>18000</v>
      </c>
      <c r="S34" s="347">
        <f t="shared" si="87"/>
        <v>18000</v>
      </c>
      <c r="U34" s="958"/>
      <c r="V34" s="346">
        <v>80000</v>
      </c>
      <c r="W34" s="347">
        <f t="shared" ref="W34:AC34" si="88">IF(ROUND(($V34-W$27)*0.45,-2)&gt;18000,18000,ROUND(($V34-W$27)*0.45,-2))</f>
        <v>5800</v>
      </c>
      <c r="X34" s="347">
        <f t="shared" si="88"/>
        <v>7700</v>
      </c>
      <c r="Y34" s="347">
        <f t="shared" si="88"/>
        <v>9500</v>
      </c>
      <c r="Z34" s="347">
        <f t="shared" si="88"/>
        <v>11400</v>
      </c>
      <c r="AA34" s="347">
        <f t="shared" si="88"/>
        <v>13300</v>
      </c>
      <c r="AB34" s="347">
        <f t="shared" si="88"/>
        <v>15200</v>
      </c>
      <c r="AC34" s="347">
        <f t="shared" si="88"/>
        <v>17100</v>
      </c>
    </row>
    <row r="35" spans="1:29" ht="18">
      <c r="A35" s="971"/>
      <c r="B35" s="346"/>
      <c r="C35" s="352">
        <f>C$27+C$34</f>
        <v>45500</v>
      </c>
      <c r="D35" s="352">
        <f t="shared" ref="D35:I35" si="89">D$27+D$34</f>
        <v>44700</v>
      </c>
      <c r="E35" s="353">
        <f t="shared" si="89"/>
        <v>43900</v>
      </c>
      <c r="F35" s="354">
        <f t="shared" si="89"/>
        <v>43100</v>
      </c>
      <c r="G35" s="355">
        <f t="shared" si="89"/>
        <v>42300</v>
      </c>
      <c r="H35" s="352">
        <f t="shared" si="89"/>
        <v>41500</v>
      </c>
      <c r="I35" s="352">
        <f t="shared" si="89"/>
        <v>40600</v>
      </c>
      <c r="K35" s="958"/>
      <c r="L35" s="346"/>
      <c r="M35" s="352">
        <f>M$27+M$34</f>
        <v>64700</v>
      </c>
      <c r="N35" s="352">
        <f t="shared" ref="N35:S35" si="90">N$27+N$34</f>
        <v>62800</v>
      </c>
      <c r="O35" s="352">
        <f t="shared" si="90"/>
        <v>61100</v>
      </c>
      <c r="P35" s="352">
        <f t="shared" si="90"/>
        <v>59300</v>
      </c>
      <c r="Q35" s="352">
        <f t="shared" si="90"/>
        <v>57100</v>
      </c>
      <c r="R35" s="352">
        <f t="shared" si="90"/>
        <v>53800</v>
      </c>
      <c r="S35" s="352">
        <f t="shared" si="90"/>
        <v>50500</v>
      </c>
      <c r="U35" s="958"/>
      <c r="V35" s="346"/>
      <c r="W35" s="352">
        <f t="shared" ref="W35:AC35" si="91">W$27+W34</f>
        <v>73000</v>
      </c>
      <c r="X35" s="352">
        <f t="shared" si="91"/>
        <v>70700</v>
      </c>
      <c r="Y35" s="352">
        <f t="shared" si="91"/>
        <v>68300</v>
      </c>
      <c r="Z35" s="352">
        <f t="shared" si="91"/>
        <v>66000</v>
      </c>
      <c r="AA35" s="352">
        <f t="shared" si="91"/>
        <v>63700</v>
      </c>
      <c r="AB35" s="352">
        <f t="shared" si="91"/>
        <v>61400</v>
      </c>
      <c r="AC35" s="352">
        <f t="shared" si="91"/>
        <v>59100</v>
      </c>
    </row>
    <row r="36" spans="1:29">
      <c r="A36" s="971"/>
      <c r="B36" s="346">
        <v>60000</v>
      </c>
      <c r="C36" s="347">
        <f t="shared" ref="C36:I36" si="92">ROUND(($B36-C$27)*0.5,-2)</f>
        <v>17000</v>
      </c>
      <c r="D36" s="347">
        <f t="shared" si="92"/>
        <v>17800</v>
      </c>
      <c r="E36" s="348">
        <f t="shared" si="92"/>
        <v>18600</v>
      </c>
      <c r="F36" s="357">
        <f t="shared" si="92"/>
        <v>19500</v>
      </c>
      <c r="G36" s="350">
        <f t="shared" si="92"/>
        <v>20300</v>
      </c>
      <c r="H36" s="347">
        <f t="shared" si="92"/>
        <v>21100</v>
      </c>
      <c r="I36" s="347">
        <f t="shared" si="92"/>
        <v>21900</v>
      </c>
      <c r="K36" s="958"/>
      <c r="L36" s="346">
        <v>85000</v>
      </c>
      <c r="M36" s="347">
        <f t="shared" ref="M36:S36" si="93">IF(ROUND(($L36-M$27)*0.45,-2)&gt;18000,18000,ROUND(($L36-M$27)*0.45,-2))</f>
        <v>14800</v>
      </c>
      <c r="N36" s="347">
        <f t="shared" si="93"/>
        <v>16300</v>
      </c>
      <c r="O36" s="347">
        <f t="shared" si="93"/>
        <v>17700</v>
      </c>
      <c r="P36" s="347">
        <f t="shared" si="93"/>
        <v>18000</v>
      </c>
      <c r="Q36" s="347">
        <f t="shared" si="93"/>
        <v>18000</v>
      </c>
      <c r="R36" s="347">
        <f t="shared" si="93"/>
        <v>18000</v>
      </c>
      <c r="S36" s="347">
        <f t="shared" si="93"/>
        <v>18000</v>
      </c>
      <c r="U36" s="958"/>
      <c r="V36" s="346">
        <v>85000</v>
      </c>
      <c r="W36" s="347">
        <f t="shared" ref="W36:AC36" si="94">IF(ROUND(($V36-W$27)*0.45,-2)&gt;18000,18000,ROUND(($V36-W$27)*0.45,-2))</f>
        <v>8000</v>
      </c>
      <c r="X36" s="347">
        <f t="shared" si="94"/>
        <v>9900</v>
      </c>
      <c r="Y36" s="347">
        <f t="shared" si="94"/>
        <v>11800</v>
      </c>
      <c r="Z36" s="347">
        <f t="shared" si="94"/>
        <v>13700</v>
      </c>
      <c r="AA36" s="347">
        <f t="shared" si="94"/>
        <v>15600</v>
      </c>
      <c r="AB36" s="347">
        <f t="shared" si="94"/>
        <v>17500</v>
      </c>
      <c r="AC36" s="347">
        <f t="shared" si="94"/>
        <v>18000</v>
      </c>
    </row>
    <row r="37" spans="1:29" ht="18">
      <c r="A37" s="971"/>
      <c r="B37" s="346"/>
      <c r="C37" s="352">
        <f>C$27+C$36</f>
        <v>43000</v>
      </c>
      <c r="D37" s="352">
        <f t="shared" ref="D37:I37" si="95">D$27+D$36</f>
        <v>42200</v>
      </c>
      <c r="E37" s="353">
        <f t="shared" si="95"/>
        <v>41400</v>
      </c>
      <c r="F37" s="354">
        <f t="shared" si="95"/>
        <v>40600</v>
      </c>
      <c r="G37" s="355">
        <f t="shared" si="95"/>
        <v>39800</v>
      </c>
      <c r="H37" s="352">
        <f t="shared" si="95"/>
        <v>39000</v>
      </c>
      <c r="I37" s="352">
        <f t="shared" si="95"/>
        <v>38100</v>
      </c>
      <c r="K37" s="958"/>
      <c r="L37" s="346"/>
      <c r="M37" s="352">
        <f>M$27+M$36</f>
        <v>66900</v>
      </c>
      <c r="N37" s="352">
        <f t="shared" ref="N37:S37" si="96">N$27+N$36</f>
        <v>65100</v>
      </c>
      <c r="O37" s="352">
        <f t="shared" si="96"/>
        <v>63300</v>
      </c>
      <c r="P37" s="352">
        <f t="shared" si="96"/>
        <v>60300</v>
      </c>
      <c r="Q37" s="352">
        <f t="shared" si="96"/>
        <v>57100</v>
      </c>
      <c r="R37" s="352">
        <f t="shared" si="96"/>
        <v>53800</v>
      </c>
      <c r="S37" s="352">
        <f t="shared" si="96"/>
        <v>50500</v>
      </c>
      <c r="U37" s="958"/>
      <c r="V37" s="346"/>
      <c r="W37" s="352">
        <f t="shared" ref="W37:AC37" si="97">W$27+W36</f>
        <v>75200</v>
      </c>
      <c r="X37" s="352">
        <f t="shared" si="97"/>
        <v>72900</v>
      </c>
      <c r="Y37" s="352">
        <f t="shared" si="97"/>
        <v>70600</v>
      </c>
      <c r="Z37" s="352">
        <f t="shared" si="97"/>
        <v>68300</v>
      </c>
      <c r="AA37" s="352">
        <f t="shared" si="97"/>
        <v>66000</v>
      </c>
      <c r="AB37" s="352">
        <f t="shared" si="97"/>
        <v>63700</v>
      </c>
      <c r="AC37" s="352">
        <f t="shared" si="97"/>
        <v>60000</v>
      </c>
    </row>
    <row r="38" spans="1:29">
      <c r="A38" s="971"/>
      <c r="B38" s="365">
        <v>70000</v>
      </c>
      <c r="C38" s="347">
        <f t="shared" ref="C38:I38" si="98">ROUND(($B38-C$27)*0.5,-2)</f>
        <v>22000</v>
      </c>
      <c r="D38" s="347">
        <f t="shared" si="98"/>
        <v>22800</v>
      </c>
      <c r="E38" s="348">
        <f t="shared" si="98"/>
        <v>23600</v>
      </c>
      <c r="F38" s="357">
        <f t="shared" si="98"/>
        <v>24500</v>
      </c>
      <c r="G38" s="350">
        <f t="shared" si="98"/>
        <v>25300</v>
      </c>
      <c r="H38" s="347">
        <f t="shared" si="98"/>
        <v>26100</v>
      </c>
      <c r="I38" s="347">
        <f t="shared" si="98"/>
        <v>26900</v>
      </c>
      <c r="K38" s="958"/>
      <c r="L38" s="346">
        <v>90000</v>
      </c>
      <c r="M38" s="347">
        <f t="shared" ref="M38:S38" si="99">IF(ROUND(($L38-M$27)*0.45,-2)&gt;18000,18000,ROUND(($L38-M$27)*0.45,-2))</f>
        <v>17100</v>
      </c>
      <c r="N38" s="347">
        <f t="shared" si="99"/>
        <v>18000</v>
      </c>
      <c r="O38" s="347">
        <f t="shared" si="99"/>
        <v>18000</v>
      </c>
      <c r="P38" s="347">
        <f t="shared" si="99"/>
        <v>18000</v>
      </c>
      <c r="Q38" s="347">
        <f t="shared" si="99"/>
        <v>18000</v>
      </c>
      <c r="R38" s="347">
        <f t="shared" si="99"/>
        <v>18000</v>
      </c>
      <c r="S38" s="347">
        <f t="shared" si="99"/>
        <v>18000</v>
      </c>
      <c r="U38" s="958"/>
      <c r="V38" s="346">
        <v>90000</v>
      </c>
      <c r="W38" s="347">
        <f t="shared" ref="W38:AC38" si="100">IF(ROUND(($V38-W$27)*0.45,-2)&gt;18000,18000,ROUND(($V38-W$27)*0.45,-2))</f>
        <v>10300</v>
      </c>
      <c r="X38" s="347">
        <f t="shared" si="100"/>
        <v>12200</v>
      </c>
      <c r="Y38" s="347">
        <f t="shared" si="100"/>
        <v>14000</v>
      </c>
      <c r="Z38" s="347">
        <f t="shared" si="100"/>
        <v>15900</v>
      </c>
      <c r="AA38" s="347">
        <f t="shared" si="100"/>
        <v>17800</v>
      </c>
      <c r="AB38" s="347">
        <f t="shared" si="100"/>
        <v>18000</v>
      </c>
      <c r="AC38" s="347">
        <f t="shared" si="100"/>
        <v>18000</v>
      </c>
    </row>
    <row r="39" spans="1:29" ht="18">
      <c r="A39" s="972"/>
      <c r="B39" s="366"/>
      <c r="C39" s="367">
        <f>C$27+C$38</f>
        <v>48000</v>
      </c>
      <c r="D39" s="367">
        <f t="shared" ref="D39:I39" si="101">D$27+D$38</f>
        <v>47200</v>
      </c>
      <c r="E39" s="368">
        <f t="shared" si="101"/>
        <v>46400</v>
      </c>
      <c r="F39" s="369">
        <f t="shared" si="101"/>
        <v>45600</v>
      </c>
      <c r="G39" s="370">
        <f t="shared" si="101"/>
        <v>44800</v>
      </c>
      <c r="H39" s="367">
        <f t="shared" si="101"/>
        <v>44000</v>
      </c>
      <c r="I39" s="367">
        <f t="shared" si="101"/>
        <v>43100</v>
      </c>
      <c r="K39" s="973"/>
      <c r="L39" s="365"/>
      <c r="M39" s="367">
        <f>M$27+M$38</f>
        <v>69200</v>
      </c>
      <c r="N39" s="367">
        <f t="shared" ref="N39:S39" si="102">N$27+N$38</f>
        <v>66800</v>
      </c>
      <c r="O39" s="367">
        <f t="shared" si="102"/>
        <v>63600</v>
      </c>
      <c r="P39" s="367">
        <f t="shared" si="102"/>
        <v>60300</v>
      </c>
      <c r="Q39" s="367">
        <f t="shared" si="102"/>
        <v>57100</v>
      </c>
      <c r="R39" s="367">
        <f t="shared" si="102"/>
        <v>53800</v>
      </c>
      <c r="S39" s="367">
        <f t="shared" si="102"/>
        <v>50500</v>
      </c>
      <c r="U39" s="973"/>
      <c r="V39" s="371"/>
      <c r="W39" s="367">
        <f t="shared" ref="W39:AC39" si="103">W$27+W38</f>
        <v>77500</v>
      </c>
      <c r="X39" s="367">
        <f t="shared" si="103"/>
        <v>75200</v>
      </c>
      <c r="Y39" s="367">
        <f t="shared" si="103"/>
        <v>72800</v>
      </c>
      <c r="Z39" s="367">
        <f t="shared" si="103"/>
        <v>70500</v>
      </c>
      <c r="AA39" s="367">
        <f t="shared" si="103"/>
        <v>68200</v>
      </c>
      <c r="AB39" s="367">
        <f t="shared" si="103"/>
        <v>64200</v>
      </c>
      <c r="AC39" s="367">
        <f t="shared" si="103"/>
        <v>60000</v>
      </c>
    </row>
    <row r="47" spans="1:29" ht="18.75" customHeight="1"/>
    <row r="48" spans="1:29" ht="18">
      <c r="U48" s="356"/>
      <c r="V48" s="356"/>
      <c r="W48" s="356"/>
      <c r="X48" s="356"/>
      <c r="Y48" s="356"/>
      <c r="Z48" s="356"/>
      <c r="AA48" s="356"/>
      <c r="AB48" s="356"/>
      <c r="AC48" s="356"/>
    </row>
    <row r="50" spans="21:29" ht="18">
      <c r="U50" s="356"/>
      <c r="V50" s="356"/>
      <c r="W50" s="356"/>
      <c r="X50" s="356"/>
      <c r="Y50" s="356"/>
      <c r="Z50" s="356"/>
      <c r="AA50" s="356"/>
      <c r="AB50" s="356"/>
      <c r="AC50" s="356"/>
    </row>
    <row r="52" spans="21:29" ht="18">
      <c r="U52" s="356"/>
      <c r="V52" s="356"/>
      <c r="W52" s="356"/>
      <c r="X52" s="356"/>
      <c r="Y52" s="356"/>
      <c r="Z52" s="356"/>
      <c r="AA52" s="356"/>
      <c r="AB52" s="356"/>
      <c r="AC52" s="356"/>
    </row>
    <row r="54" spans="21:29" ht="18">
      <c r="U54" s="356"/>
      <c r="V54" s="356"/>
      <c r="W54" s="356"/>
      <c r="X54" s="356"/>
      <c r="Y54" s="356"/>
      <c r="Z54" s="356"/>
      <c r="AA54" s="356"/>
      <c r="AB54" s="356"/>
      <c r="AC54" s="356"/>
    </row>
    <row r="56" spans="21:29" ht="18">
      <c r="U56" s="356"/>
      <c r="V56" s="356"/>
      <c r="W56" s="356"/>
      <c r="X56" s="356"/>
      <c r="Y56" s="356"/>
      <c r="Z56" s="356"/>
      <c r="AA56" s="356"/>
      <c r="AB56" s="356"/>
      <c r="AC56" s="356"/>
    </row>
    <row r="58" spans="21:29" ht="18">
      <c r="U58" s="356"/>
      <c r="V58" s="356"/>
      <c r="W58" s="356"/>
      <c r="X58" s="356"/>
      <c r="Y58" s="356"/>
      <c r="Z58" s="356"/>
      <c r="AA58" s="356"/>
      <c r="AB58" s="356"/>
      <c r="AC58" s="356"/>
    </row>
    <row r="66" spans="11:19" ht="18.75" customHeight="1"/>
    <row r="78" spans="11:19">
      <c r="K78" s="374"/>
      <c r="L78" s="374"/>
      <c r="M78" s="374"/>
      <c r="N78" s="374"/>
      <c r="O78" s="374"/>
      <c r="P78" s="374"/>
      <c r="Q78" s="374"/>
      <c r="R78" s="374"/>
      <c r="S78" s="374"/>
    </row>
  </sheetData>
  <sheetProtection algorithmName="SHA-512" hashValue="8cuDBqDlB1oqW2+eEo6sgI6n1/5oMNY8JGRPgG2i6kwkHEdiG3Q6I7fhHtoQPbOZdz0rcVEZ7UG/QTosKtXLbQ==" saltValue="U0rZu3vxI0uYNM/eEqg0+g==" spinCount="100000" sheet="1" objects="1" scenarios="1"/>
  <mergeCells count="14">
    <mergeCell ref="A21:A27"/>
    <mergeCell ref="K21:K27"/>
    <mergeCell ref="U21:U27"/>
    <mergeCell ref="A28:A39"/>
    <mergeCell ref="K28:K39"/>
    <mergeCell ref="U28:U39"/>
    <mergeCell ref="A9:A20"/>
    <mergeCell ref="K9:K20"/>
    <mergeCell ref="U9:U20"/>
    <mergeCell ref="A1:I1"/>
    <mergeCell ref="K1:AC1"/>
    <mergeCell ref="A2:A8"/>
    <mergeCell ref="K2:K8"/>
    <mergeCell ref="U2:U8"/>
  </mergeCells>
  <phoneticPr fontId="33"/>
  <conditionalFormatting sqref="M9:S20">
    <cfRule type="cellIs" dxfId="3" priority="4" operator="equal">
      <formula>18000</formula>
    </cfRule>
  </conditionalFormatting>
  <conditionalFormatting sqref="W9:AC20">
    <cfRule type="cellIs" dxfId="2" priority="3" operator="equal">
      <formula>18000</formula>
    </cfRule>
  </conditionalFormatting>
  <conditionalFormatting sqref="M28:S39">
    <cfRule type="cellIs" dxfId="1" priority="2" operator="equal">
      <formula>18000</formula>
    </cfRule>
  </conditionalFormatting>
  <conditionalFormatting sqref="W28:AC39">
    <cfRule type="cellIs" dxfId="0" priority="1" operator="equal">
      <formula>18000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AD85A-E19A-4D57-AB89-C1FC729C4B11}">
  <dimension ref="A1:AE95"/>
  <sheetViews>
    <sheetView topLeftCell="K25" workbookViewId="0">
      <selection activeCell="G32" sqref="G32"/>
    </sheetView>
  </sheetViews>
  <sheetFormatPr defaultRowHeight="13.5"/>
  <cols>
    <col min="1" max="1" width="4.375" bestFit="1" customWidth="1"/>
    <col min="2" max="2" width="5.25" bestFit="1" customWidth="1"/>
    <col min="3" max="3" width="11.25" bestFit="1" customWidth="1"/>
    <col min="4" max="4" width="11" bestFit="1" customWidth="1"/>
    <col min="5" max="5" width="5.25" style="377" bestFit="1" customWidth="1"/>
    <col min="6" max="6" width="7.125" style="377" bestFit="1" customWidth="1"/>
    <col min="7" max="14" width="12.875" bestFit="1" customWidth="1"/>
    <col min="15" max="15" width="14" bestFit="1" customWidth="1"/>
    <col min="16" max="16" width="3.125" customWidth="1"/>
    <col min="17" max="17" width="4.375" bestFit="1" customWidth="1"/>
    <col min="19" max="19" width="11.25" bestFit="1" customWidth="1"/>
    <col min="20" max="20" width="11" bestFit="1" customWidth="1"/>
    <col min="21" max="21" width="5.25" style="377" bestFit="1" customWidth="1"/>
    <col min="22" max="22" width="7.125" style="377" bestFit="1" customWidth="1"/>
    <col min="23" max="30" width="12.875" bestFit="1" customWidth="1"/>
    <col min="31" max="31" width="14" bestFit="1" customWidth="1"/>
  </cols>
  <sheetData>
    <row r="1" spans="1:31" ht="18.75" thickTop="1">
      <c r="A1" s="974" t="s">
        <v>176</v>
      </c>
      <c r="B1" s="976" t="s">
        <v>177</v>
      </c>
      <c r="C1" s="395" t="s">
        <v>178</v>
      </c>
      <c r="D1" s="396" t="s">
        <v>179</v>
      </c>
      <c r="E1" s="397"/>
      <c r="F1" s="397" t="s">
        <v>180</v>
      </c>
      <c r="G1" s="978" t="s">
        <v>181</v>
      </c>
      <c r="H1" s="980" t="s">
        <v>182</v>
      </c>
      <c r="I1" s="980" t="s">
        <v>183</v>
      </c>
      <c r="J1" s="980" t="s">
        <v>184</v>
      </c>
      <c r="K1" s="980" t="s">
        <v>185</v>
      </c>
      <c r="L1" s="980" t="s">
        <v>186</v>
      </c>
      <c r="M1" s="980" t="s">
        <v>187</v>
      </c>
      <c r="N1" s="980" t="s">
        <v>188</v>
      </c>
      <c r="O1" s="990" t="s">
        <v>189</v>
      </c>
      <c r="Q1" s="992" t="s">
        <v>176</v>
      </c>
      <c r="R1" s="987" t="s">
        <v>177</v>
      </c>
      <c r="S1" s="375" t="s">
        <v>178</v>
      </c>
      <c r="T1" s="376" t="s">
        <v>190</v>
      </c>
      <c r="V1" s="377" t="s">
        <v>180</v>
      </c>
      <c r="W1" s="989" t="s">
        <v>181</v>
      </c>
      <c r="X1" s="984" t="s">
        <v>182</v>
      </c>
      <c r="Y1" s="984" t="s">
        <v>183</v>
      </c>
      <c r="Z1" s="984" t="s">
        <v>184</v>
      </c>
      <c r="AA1" s="984" t="s">
        <v>185</v>
      </c>
      <c r="AB1" s="984" t="s">
        <v>186</v>
      </c>
      <c r="AC1" s="984" t="s">
        <v>187</v>
      </c>
      <c r="AD1" s="984" t="s">
        <v>188</v>
      </c>
      <c r="AE1" s="984" t="s">
        <v>189</v>
      </c>
    </row>
    <row r="2" spans="1:31" ht="18">
      <c r="A2" s="975"/>
      <c r="B2" s="977"/>
      <c r="C2" s="398" t="s">
        <v>191</v>
      </c>
      <c r="D2" s="398" t="s">
        <v>179</v>
      </c>
      <c r="E2" s="399" t="s">
        <v>165</v>
      </c>
      <c r="F2" s="399"/>
      <c r="G2" s="979"/>
      <c r="H2" s="981"/>
      <c r="I2" s="981"/>
      <c r="J2" s="981"/>
      <c r="K2" s="981"/>
      <c r="L2" s="981"/>
      <c r="M2" s="981"/>
      <c r="N2" s="981"/>
      <c r="O2" s="991"/>
      <c r="Q2" s="992"/>
      <c r="R2" s="988"/>
      <c r="S2" s="378" t="s">
        <v>191</v>
      </c>
      <c r="T2" s="378" t="s">
        <v>179</v>
      </c>
      <c r="U2" s="377" t="s">
        <v>165</v>
      </c>
      <c r="W2" s="989"/>
      <c r="X2" s="984"/>
      <c r="Y2" s="984"/>
      <c r="Z2" s="984"/>
      <c r="AA2" s="984"/>
      <c r="AB2" s="984"/>
      <c r="AC2" s="984"/>
      <c r="AD2" s="984"/>
      <c r="AE2" s="984"/>
    </row>
    <row r="3" spans="1:31" s="379" customFormat="1">
      <c r="A3" s="975"/>
      <c r="B3" s="982" t="s">
        <v>192</v>
      </c>
      <c r="C3" s="982"/>
      <c r="D3" s="400" t="s">
        <v>162</v>
      </c>
      <c r="E3" s="983">
        <v>32.5</v>
      </c>
      <c r="F3" s="983"/>
      <c r="G3" s="400">
        <v>79650</v>
      </c>
      <c r="H3" s="400">
        <v>76300</v>
      </c>
      <c r="I3" s="400">
        <v>72550</v>
      </c>
      <c r="J3" s="400">
        <v>68850</v>
      </c>
      <c r="K3" s="400">
        <v>65150</v>
      </c>
      <c r="L3" s="400">
        <v>61400</v>
      </c>
      <c r="M3" s="400">
        <v>59150</v>
      </c>
      <c r="N3" s="400">
        <v>55450</v>
      </c>
      <c r="O3" s="401">
        <v>50250</v>
      </c>
      <c r="Q3" s="992"/>
      <c r="R3" s="985" t="s">
        <v>192</v>
      </c>
      <c r="S3" s="985"/>
      <c r="T3" s="379" t="s">
        <v>162</v>
      </c>
      <c r="U3" s="986">
        <v>32.5</v>
      </c>
      <c r="V3" s="986"/>
      <c r="W3" s="379">
        <v>79650</v>
      </c>
      <c r="X3" s="379">
        <v>76300</v>
      </c>
      <c r="Y3" s="379">
        <v>72550</v>
      </c>
      <c r="Z3" s="379">
        <v>68850</v>
      </c>
      <c r="AA3" s="379">
        <v>65150</v>
      </c>
      <c r="AB3" s="379">
        <v>61400</v>
      </c>
      <c r="AC3" s="379">
        <v>59150</v>
      </c>
      <c r="AD3" s="379">
        <v>55450</v>
      </c>
      <c r="AE3" s="379">
        <v>50250</v>
      </c>
    </row>
    <row r="4" spans="1:31" s="380" customFormat="1">
      <c r="A4" s="975"/>
      <c r="B4" s="982"/>
      <c r="C4" s="982"/>
      <c r="D4" s="402" t="s">
        <v>193</v>
      </c>
      <c r="E4" s="983">
        <f>E3*2</f>
        <v>65</v>
      </c>
      <c r="F4" s="983"/>
      <c r="G4" s="402">
        <v>155500</v>
      </c>
      <c r="H4" s="402">
        <v>148800</v>
      </c>
      <c r="I4" s="402">
        <v>141350</v>
      </c>
      <c r="J4" s="402">
        <v>133900</v>
      </c>
      <c r="K4" s="402">
        <v>126450</v>
      </c>
      <c r="L4" s="402">
        <v>119000</v>
      </c>
      <c r="M4" s="402">
        <v>111600</v>
      </c>
      <c r="N4" s="402">
        <v>104150</v>
      </c>
      <c r="O4" s="403">
        <v>96700</v>
      </c>
      <c r="Q4" s="992"/>
      <c r="R4" s="985"/>
      <c r="S4" s="985"/>
      <c r="T4" s="380" t="s">
        <v>193</v>
      </c>
      <c r="U4" s="986">
        <f>U3*2</f>
        <v>65</v>
      </c>
      <c r="V4" s="986"/>
      <c r="W4" s="380">
        <v>155500</v>
      </c>
      <c r="X4" s="380">
        <v>148800</v>
      </c>
      <c r="Y4" s="380">
        <v>141350</v>
      </c>
      <c r="Z4" s="380">
        <v>133900</v>
      </c>
      <c r="AA4" s="380">
        <v>126450</v>
      </c>
      <c r="AB4" s="380">
        <v>119000</v>
      </c>
      <c r="AC4" s="380">
        <v>111600</v>
      </c>
      <c r="AD4" s="380">
        <v>104150</v>
      </c>
      <c r="AE4" s="380">
        <v>96700</v>
      </c>
    </row>
    <row r="5" spans="1:31">
      <c r="A5" s="975"/>
      <c r="B5" s="982" t="s">
        <v>194</v>
      </c>
      <c r="C5" s="981" t="s">
        <v>195</v>
      </c>
      <c r="D5" s="400" t="s">
        <v>162</v>
      </c>
      <c r="E5" s="983">
        <v>32.5</v>
      </c>
      <c r="F5" s="983"/>
      <c r="G5" s="404">
        <f>家賃収入!$F$8</f>
        <v>18300</v>
      </c>
      <c r="H5" s="404">
        <f>家賃収入!$F$8</f>
        <v>18300</v>
      </c>
      <c r="I5" s="404">
        <f>家賃収入!$F$8</f>
        <v>18300</v>
      </c>
      <c r="J5" s="404">
        <f>家賃収入!$F$8</f>
        <v>18300</v>
      </c>
      <c r="K5" s="404">
        <f>家賃収入!$F$8</f>
        <v>18300</v>
      </c>
      <c r="L5" s="404">
        <f>家賃収入!$F$8</f>
        <v>18300</v>
      </c>
      <c r="M5" s="404">
        <f>家賃収入!$F$8</f>
        <v>18300</v>
      </c>
      <c r="N5" s="404">
        <f>家賃収入!$F$8</f>
        <v>18300</v>
      </c>
      <c r="O5" s="405">
        <f>家賃収入!$F$8</f>
        <v>18300</v>
      </c>
      <c r="Q5" s="992"/>
      <c r="R5" s="985" t="s">
        <v>194</v>
      </c>
      <c r="S5" s="984" t="s">
        <v>195</v>
      </c>
      <c r="T5" s="379" t="s">
        <v>196</v>
      </c>
      <c r="U5" s="986">
        <v>32.5</v>
      </c>
      <c r="V5" s="986"/>
      <c r="W5" s="381">
        <f>家賃収入!$F$8</f>
        <v>18300</v>
      </c>
      <c r="X5" s="381">
        <f>家賃収入!$F$8</f>
        <v>18300</v>
      </c>
      <c r="Y5" s="381">
        <f>家賃収入!$F$8</f>
        <v>18300</v>
      </c>
      <c r="Z5" s="381">
        <f>家賃収入!$F$8</f>
        <v>18300</v>
      </c>
      <c r="AA5" s="381">
        <f>家賃収入!$F$8</f>
        <v>18300</v>
      </c>
      <c r="AB5" s="381">
        <f>家賃収入!$F$8</f>
        <v>18300</v>
      </c>
      <c r="AC5" s="381">
        <f>家賃収入!$F$8</f>
        <v>18300</v>
      </c>
      <c r="AD5" s="381">
        <f>家賃収入!$F$8</f>
        <v>18300</v>
      </c>
      <c r="AE5" s="381">
        <f>家賃収入!$F$8</f>
        <v>18300</v>
      </c>
    </row>
    <row r="6" spans="1:31" ht="18.75">
      <c r="A6" s="975"/>
      <c r="B6" s="981"/>
      <c r="C6" s="981"/>
      <c r="D6" s="402" t="s">
        <v>193</v>
      </c>
      <c r="E6" s="983">
        <f>E5*2</f>
        <v>65</v>
      </c>
      <c r="F6" s="983"/>
      <c r="G6" s="406">
        <f>家賃収入!$P$8</f>
        <v>36700</v>
      </c>
      <c r="H6" s="406">
        <f>家賃収入!$P$8</f>
        <v>36700</v>
      </c>
      <c r="I6" s="406">
        <f>家賃収入!$P$8</f>
        <v>36700</v>
      </c>
      <c r="J6" s="406">
        <f>家賃収入!$P$8</f>
        <v>36700</v>
      </c>
      <c r="K6" s="406">
        <f>家賃収入!$P$8</f>
        <v>36700</v>
      </c>
      <c r="L6" s="406">
        <f>家賃収入!$P$8</f>
        <v>36700</v>
      </c>
      <c r="M6" s="406">
        <f>家賃収入!$P$8</f>
        <v>36700</v>
      </c>
      <c r="N6" s="406">
        <f>家賃収入!$P$8</f>
        <v>36700</v>
      </c>
      <c r="O6" s="407">
        <f>家賃収入!$P$8</f>
        <v>36700</v>
      </c>
      <c r="Q6" s="992"/>
      <c r="R6" s="985"/>
      <c r="S6" s="984"/>
      <c r="T6" s="379" t="s">
        <v>197</v>
      </c>
      <c r="U6" s="986">
        <v>32.5</v>
      </c>
      <c r="V6" s="986"/>
      <c r="W6" s="381">
        <f>家賃収入!$F$27</f>
        <v>21100</v>
      </c>
      <c r="X6" s="381">
        <f>家賃収入!$F$27</f>
        <v>21100</v>
      </c>
      <c r="Y6" s="381">
        <f>家賃収入!$F$27</f>
        <v>21100</v>
      </c>
      <c r="Z6" s="381">
        <f>家賃収入!$F$27</f>
        <v>21100</v>
      </c>
      <c r="AA6" s="381">
        <f>家賃収入!$F$27</f>
        <v>21100</v>
      </c>
      <c r="AB6" s="381">
        <f>家賃収入!$F$27</f>
        <v>21100</v>
      </c>
      <c r="AC6" s="381">
        <f>家賃収入!$F$27</f>
        <v>21100</v>
      </c>
      <c r="AD6" s="381">
        <f>家賃収入!$F$27</f>
        <v>21100</v>
      </c>
      <c r="AE6" s="381">
        <f>家賃収入!$F$27</f>
        <v>21100</v>
      </c>
    </row>
    <row r="7" spans="1:31" ht="18.75">
      <c r="A7" s="975"/>
      <c r="B7" s="981"/>
      <c r="C7" s="981" t="s">
        <v>198</v>
      </c>
      <c r="D7" s="400" t="s">
        <v>162</v>
      </c>
      <c r="E7" s="983">
        <v>32.5</v>
      </c>
      <c r="F7" s="983"/>
      <c r="G7" s="404">
        <f>ROUND((G3-G5)/2,-2)</f>
        <v>30700</v>
      </c>
      <c r="H7" s="404">
        <f>ROUND((H3-H5)/2,-2)</f>
        <v>29000</v>
      </c>
      <c r="I7" s="404">
        <f>ROUND((I3-I5)/2,-2)</f>
        <v>27100</v>
      </c>
      <c r="J7" s="404">
        <f>ROUND((J3-J5)/2,-2)</f>
        <v>25300</v>
      </c>
      <c r="K7" s="404"/>
      <c r="L7" s="404"/>
      <c r="M7" s="404"/>
      <c r="N7" s="404"/>
      <c r="O7" s="405"/>
      <c r="Q7" s="992"/>
      <c r="R7" s="985"/>
      <c r="S7" s="984"/>
      <c r="T7" s="380" t="s">
        <v>193</v>
      </c>
      <c r="U7" s="986">
        <f>U5*2</f>
        <v>65</v>
      </c>
      <c r="V7" s="986"/>
      <c r="W7" s="382">
        <f>家賃収入!$P$8</f>
        <v>36700</v>
      </c>
      <c r="X7" s="382">
        <f>家賃収入!$P$8</f>
        <v>36700</v>
      </c>
      <c r="Y7" s="382">
        <f>家賃収入!$P$8</f>
        <v>36700</v>
      </c>
      <c r="Z7" s="382">
        <f>家賃収入!$P$8</f>
        <v>36700</v>
      </c>
      <c r="AA7" s="382">
        <f>家賃収入!$P$8</f>
        <v>36700</v>
      </c>
      <c r="AB7" s="382">
        <f>家賃収入!$P$8</f>
        <v>36700</v>
      </c>
      <c r="AC7" s="382">
        <f>家賃収入!$P$8</f>
        <v>36700</v>
      </c>
      <c r="AD7" s="382">
        <f>家賃収入!$P$8</f>
        <v>36700</v>
      </c>
      <c r="AE7" s="382">
        <f>家賃収入!$P$8</f>
        <v>36700</v>
      </c>
    </row>
    <row r="8" spans="1:31">
      <c r="A8" s="975"/>
      <c r="B8" s="981"/>
      <c r="C8" s="981"/>
      <c r="D8" s="402" t="s">
        <v>193</v>
      </c>
      <c r="E8" s="983">
        <f>E7*2</f>
        <v>65</v>
      </c>
      <c r="F8" s="983"/>
      <c r="G8" s="404">
        <v>18000</v>
      </c>
      <c r="H8" s="404">
        <v>18000</v>
      </c>
      <c r="I8" s="404">
        <v>18000</v>
      </c>
      <c r="J8" s="404">
        <v>18000</v>
      </c>
      <c r="K8" s="404"/>
      <c r="L8" s="404"/>
      <c r="M8" s="404"/>
      <c r="N8" s="404"/>
      <c r="O8" s="405"/>
      <c r="Q8" s="992"/>
      <c r="R8" s="985"/>
      <c r="S8" s="984" t="s">
        <v>198</v>
      </c>
      <c r="T8" s="379" t="s">
        <v>196</v>
      </c>
      <c r="U8" s="986">
        <v>32.5</v>
      </c>
      <c r="V8" s="986"/>
      <c r="W8" s="381">
        <f>ROUND((W3-W5)/2,-2)</f>
        <v>30700</v>
      </c>
      <c r="X8" s="381">
        <f>ROUND((X3-X5)/2,-2)</f>
        <v>29000</v>
      </c>
      <c r="Y8" s="381">
        <f>ROUND((Y3-Y5)/2,-2)</f>
        <v>27100</v>
      </c>
      <c r="Z8" s="381">
        <f>ROUND((Z3-Z5)/2,-2)</f>
        <v>25300</v>
      </c>
      <c r="AA8" s="381"/>
      <c r="AB8" s="381"/>
      <c r="AC8" s="381"/>
      <c r="AD8" s="381"/>
      <c r="AE8" s="381"/>
    </row>
    <row r="9" spans="1:31">
      <c r="A9" s="975"/>
      <c r="B9" s="981"/>
      <c r="C9" s="981" t="s">
        <v>199</v>
      </c>
      <c r="D9" s="981"/>
      <c r="E9" s="981"/>
      <c r="F9" s="981"/>
      <c r="G9" s="400">
        <f>SUM(G5:G8)*5*8*12</f>
        <v>49776000</v>
      </c>
      <c r="H9" s="400">
        <f t="shared" ref="H9:O9" si="0">SUM(H5:H8)*5*8*12</f>
        <v>48960000</v>
      </c>
      <c r="I9" s="400">
        <f t="shared" si="0"/>
        <v>48048000</v>
      </c>
      <c r="J9" s="400">
        <f t="shared" si="0"/>
        <v>47184000</v>
      </c>
      <c r="K9" s="400">
        <f t="shared" si="0"/>
        <v>26400000</v>
      </c>
      <c r="L9" s="400">
        <f t="shared" si="0"/>
        <v>26400000</v>
      </c>
      <c r="M9" s="400">
        <f t="shared" si="0"/>
        <v>26400000</v>
      </c>
      <c r="N9" s="400">
        <f t="shared" si="0"/>
        <v>26400000</v>
      </c>
      <c r="O9" s="401">
        <f t="shared" si="0"/>
        <v>26400000</v>
      </c>
      <c r="P9" s="379"/>
      <c r="Q9" s="992"/>
      <c r="R9" s="985"/>
      <c r="S9" s="984"/>
      <c r="T9" s="379" t="s">
        <v>197</v>
      </c>
      <c r="U9" s="986">
        <v>32.5</v>
      </c>
      <c r="V9" s="986"/>
      <c r="W9" s="381">
        <f>ROUND((W3-W6)/2,-2)</f>
        <v>29300</v>
      </c>
      <c r="X9" s="381">
        <f t="shared" ref="X9:Z9" si="1">ROUND((X3-X6)/2,-2)</f>
        <v>27600</v>
      </c>
      <c r="Y9" s="381">
        <f t="shared" si="1"/>
        <v>25700</v>
      </c>
      <c r="Z9" s="381">
        <f t="shared" si="1"/>
        <v>23900</v>
      </c>
      <c r="AA9" s="381"/>
      <c r="AB9" s="381"/>
      <c r="AC9" s="381"/>
      <c r="AD9" s="381"/>
      <c r="AE9" s="381"/>
    </row>
    <row r="10" spans="1:31">
      <c r="A10" s="975"/>
      <c r="B10" s="981" t="s">
        <v>200</v>
      </c>
      <c r="C10" s="981"/>
      <c r="D10" s="981"/>
      <c r="E10" s="981"/>
      <c r="F10" s="981"/>
      <c r="G10" s="400">
        <f>2300*16*12*5</f>
        <v>2208000</v>
      </c>
      <c r="H10" s="400">
        <f t="shared" ref="H10:O10" si="2">2300*16*12*5</f>
        <v>2208000</v>
      </c>
      <c r="I10" s="400">
        <f t="shared" si="2"/>
        <v>2208000</v>
      </c>
      <c r="J10" s="400">
        <f>2300*16*12*5</f>
        <v>2208000</v>
      </c>
      <c r="K10" s="400">
        <f t="shared" si="2"/>
        <v>2208000</v>
      </c>
      <c r="L10" s="400">
        <f t="shared" si="2"/>
        <v>2208000</v>
      </c>
      <c r="M10" s="400">
        <f t="shared" si="2"/>
        <v>2208000</v>
      </c>
      <c r="N10" s="400">
        <f t="shared" si="2"/>
        <v>2208000</v>
      </c>
      <c r="O10" s="401">
        <f t="shared" si="2"/>
        <v>2208000</v>
      </c>
      <c r="P10" s="379"/>
      <c r="Q10" s="992"/>
      <c r="R10" s="985"/>
      <c r="S10" s="984"/>
      <c r="T10" s="380" t="s">
        <v>193</v>
      </c>
      <c r="U10" s="986">
        <f>U8*2</f>
        <v>65</v>
      </c>
      <c r="V10" s="986"/>
      <c r="W10" s="381">
        <v>18000</v>
      </c>
      <c r="X10" s="381">
        <v>18000</v>
      </c>
      <c r="Y10" s="381">
        <v>18000</v>
      </c>
      <c r="Z10" s="381">
        <v>18000</v>
      </c>
      <c r="AA10" s="381"/>
      <c r="AB10" s="381"/>
      <c r="AC10" s="381"/>
      <c r="AD10" s="381"/>
      <c r="AE10" s="381"/>
    </row>
    <row r="11" spans="1:31" ht="18">
      <c r="A11" s="975"/>
      <c r="B11" s="993" t="s">
        <v>201</v>
      </c>
      <c r="C11" s="993"/>
      <c r="D11" s="993"/>
      <c r="E11" s="993"/>
      <c r="F11" s="993"/>
      <c r="G11" s="408">
        <f>SUM(G9:G10)</f>
        <v>51984000</v>
      </c>
      <c r="H11" s="408">
        <f t="shared" ref="H11:O11" si="3">G11+SUM(H9:H10)</f>
        <v>103152000</v>
      </c>
      <c r="I11" s="408">
        <f t="shared" si="3"/>
        <v>153408000</v>
      </c>
      <c r="J11" s="408">
        <f t="shared" si="3"/>
        <v>202800000</v>
      </c>
      <c r="K11" s="408">
        <f t="shared" si="3"/>
        <v>231408000</v>
      </c>
      <c r="L11" s="408">
        <f t="shared" si="3"/>
        <v>260016000</v>
      </c>
      <c r="M11" s="408">
        <f t="shared" si="3"/>
        <v>288624000</v>
      </c>
      <c r="N11" s="408">
        <f t="shared" si="3"/>
        <v>317232000</v>
      </c>
      <c r="O11" s="409">
        <f t="shared" si="3"/>
        <v>345840000</v>
      </c>
      <c r="P11" s="379"/>
      <c r="Q11" s="992"/>
      <c r="R11" s="985"/>
      <c r="S11" s="984" t="s">
        <v>199</v>
      </c>
      <c r="T11" s="984"/>
      <c r="U11" s="984"/>
      <c r="V11" s="984"/>
      <c r="W11" s="379">
        <f>((W5+W8)*4*12*5)+((W6+W9)*4*12*5)+((W7+W10)*8*12*5)</f>
        <v>50112000</v>
      </c>
      <c r="X11" s="379">
        <f t="shared" ref="X11:AD11" si="4">((X5+X8)*4*12*5)+((X6+X9)*4*12*5)+((X7+X10)*8*12*5)</f>
        <v>49296000</v>
      </c>
      <c r="Y11" s="379">
        <f t="shared" si="4"/>
        <v>48384000</v>
      </c>
      <c r="Z11" s="379">
        <f t="shared" si="4"/>
        <v>47520000</v>
      </c>
      <c r="AA11" s="379">
        <f t="shared" si="4"/>
        <v>27072000</v>
      </c>
      <c r="AB11" s="379">
        <f t="shared" si="4"/>
        <v>27072000</v>
      </c>
      <c r="AC11" s="379">
        <f t="shared" si="4"/>
        <v>27072000</v>
      </c>
      <c r="AD11" s="379">
        <f t="shared" si="4"/>
        <v>27072000</v>
      </c>
      <c r="AE11" s="379">
        <f>((AE5+AE8)*4*12*5)+((AE6+AE9)*4*12*5)+((AE7+AE10)*8*12*5)</f>
        <v>27072000</v>
      </c>
    </row>
    <row r="12" spans="1:31">
      <c r="A12" s="994" t="s">
        <v>202</v>
      </c>
      <c r="B12" s="981" t="s">
        <v>203</v>
      </c>
      <c r="C12" s="981"/>
      <c r="D12" s="981"/>
      <c r="E12" s="981"/>
      <c r="F12" s="981"/>
      <c r="G12" s="400">
        <v>165000000</v>
      </c>
      <c r="H12" s="400">
        <v>0</v>
      </c>
      <c r="I12" s="400">
        <v>0</v>
      </c>
      <c r="J12" s="400">
        <v>0</v>
      </c>
      <c r="K12" s="400">
        <v>0</v>
      </c>
      <c r="L12" s="400">
        <v>0</v>
      </c>
      <c r="M12" s="400">
        <v>0</v>
      </c>
      <c r="N12" s="400">
        <v>0</v>
      </c>
      <c r="O12" s="401">
        <v>0</v>
      </c>
      <c r="P12" s="379"/>
      <c r="Q12" s="992"/>
      <c r="R12" s="984" t="s">
        <v>200</v>
      </c>
      <c r="S12" s="984"/>
      <c r="T12" s="984"/>
      <c r="U12" s="984"/>
      <c r="V12" s="984"/>
      <c r="W12" s="379">
        <f>2300*16*12*5</f>
        <v>2208000</v>
      </c>
      <c r="X12" s="379">
        <f t="shared" ref="X12:AE12" si="5">2300*16*12*5</f>
        <v>2208000</v>
      </c>
      <c r="Y12" s="379">
        <f t="shared" si="5"/>
        <v>2208000</v>
      </c>
      <c r="Z12" s="379">
        <f>2300*16*12*5</f>
        <v>2208000</v>
      </c>
      <c r="AA12" s="379">
        <f t="shared" si="5"/>
        <v>2208000</v>
      </c>
      <c r="AB12" s="379">
        <f t="shared" si="5"/>
        <v>2208000</v>
      </c>
      <c r="AC12" s="379">
        <f t="shared" si="5"/>
        <v>2208000</v>
      </c>
      <c r="AD12" s="379">
        <f t="shared" si="5"/>
        <v>2208000</v>
      </c>
      <c r="AE12" s="379">
        <f t="shared" si="5"/>
        <v>2208000</v>
      </c>
    </row>
    <row r="13" spans="1:31" ht="18">
      <c r="A13" s="994"/>
      <c r="B13" s="981" t="s">
        <v>204</v>
      </c>
      <c r="C13" s="981"/>
      <c r="D13" s="981"/>
      <c r="E13" s="981"/>
      <c r="F13" s="981"/>
      <c r="G13" s="400">
        <f>[1]収支表!$J$10*1000</f>
        <v>604800</v>
      </c>
      <c r="H13" s="400">
        <f>SUM([1]収支表!$K$12:$O$12)*1000</f>
        <v>3024000</v>
      </c>
      <c r="I13" s="400">
        <f>SUM([1]収支表!$P$12:$T$12)*1000</f>
        <v>10744960.000000002</v>
      </c>
      <c r="J13" s="400">
        <f>SUM([1]収支表!$U$12:$Y$12)*1000</f>
        <v>33933759.999999993</v>
      </c>
      <c r="K13" s="400">
        <f>SUM([1]収支表!$Z$12:$AD$12)*1000</f>
        <v>13105120.000000009</v>
      </c>
      <c r="L13" s="400">
        <f>SUM([1]収支表!$AE$12:$AI$12)*1000</f>
        <v>16669120.000000017</v>
      </c>
      <c r="M13" s="400">
        <f>SUM([1]収支表!$AJ$12:$AN$12)*1000</f>
        <v>13019040.000000007</v>
      </c>
      <c r="N13" s="400">
        <f>SUM([1]収支表!$AO$12:$AS$12)*1000</f>
        <v>9525440.0000000019</v>
      </c>
      <c r="O13" s="401">
        <f>SUM([1]収支表!$AT$12:$AX$12)*1000</f>
        <v>10744960.000000006</v>
      </c>
      <c r="P13" s="379"/>
      <c r="Q13" s="992"/>
      <c r="R13" s="996" t="s">
        <v>201</v>
      </c>
      <c r="S13" s="996"/>
      <c r="T13" s="996"/>
      <c r="U13" s="996"/>
      <c r="V13" s="384"/>
      <c r="W13" s="383">
        <f>SUM(W11:W12)</f>
        <v>52320000</v>
      </c>
      <c r="X13" s="383">
        <f t="shared" ref="X13:AE13" si="6">W13+SUM(X11:X12)</f>
        <v>103824000</v>
      </c>
      <c r="Y13" s="383">
        <f t="shared" si="6"/>
        <v>154416000</v>
      </c>
      <c r="Z13" s="383">
        <f t="shared" si="6"/>
        <v>204144000</v>
      </c>
      <c r="AA13" s="383">
        <f t="shared" si="6"/>
        <v>233424000</v>
      </c>
      <c r="AB13" s="383">
        <f t="shared" si="6"/>
        <v>262704000</v>
      </c>
      <c r="AC13" s="383">
        <f t="shared" si="6"/>
        <v>291984000</v>
      </c>
      <c r="AD13" s="383">
        <f t="shared" si="6"/>
        <v>321264000</v>
      </c>
      <c r="AE13" s="385">
        <f t="shared" si="6"/>
        <v>350544000</v>
      </c>
    </row>
    <row r="14" spans="1:31" ht="18.75" thickBot="1">
      <c r="A14" s="995"/>
      <c r="B14" s="997" t="s">
        <v>201</v>
      </c>
      <c r="C14" s="997"/>
      <c r="D14" s="997"/>
      <c r="E14" s="997"/>
      <c r="F14" s="997"/>
      <c r="G14" s="410">
        <f>SUM(G12:G13)</f>
        <v>165604800</v>
      </c>
      <c r="H14" s="410">
        <f>SUM(H12:H13)+G14</f>
        <v>168628800</v>
      </c>
      <c r="I14" s="410">
        <f t="shared" ref="I14:L14" si="7">SUM(I12:I13)+H14</f>
        <v>179373760</v>
      </c>
      <c r="J14" s="410">
        <f t="shared" si="7"/>
        <v>213307520</v>
      </c>
      <c r="K14" s="410">
        <f t="shared" si="7"/>
        <v>226412640</v>
      </c>
      <c r="L14" s="410">
        <f t="shared" si="7"/>
        <v>243081760.00000003</v>
      </c>
      <c r="M14" s="410">
        <f>SUM(M12:M13)+L14</f>
        <v>256100800.00000003</v>
      </c>
      <c r="N14" s="410">
        <f>SUM(N12:N13)+M14</f>
        <v>265626240.00000003</v>
      </c>
      <c r="O14" s="411">
        <f>SUM(O12:O13)+N14</f>
        <v>276371200.00000006</v>
      </c>
      <c r="P14" s="379"/>
      <c r="Q14" s="998" t="s">
        <v>202</v>
      </c>
      <c r="R14" s="984" t="s">
        <v>203</v>
      </c>
      <c r="S14" s="984"/>
      <c r="T14" s="984"/>
      <c r="U14" s="984"/>
      <c r="V14" s="984"/>
      <c r="W14" s="379">
        <f>G12</f>
        <v>165000000</v>
      </c>
      <c r="X14" s="379">
        <v>0</v>
      </c>
      <c r="Y14" s="379">
        <v>0</v>
      </c>
      <c r="Z14" s="379">
        <v>0</v>
      </c>
      <c r="AA14" s="379">
        <v>0</v>
      </c>
      <c r="AB14" s="379">
        <v>0</v>
      </c>
      <c r="AC14" s="379">
        <v>0</v>
      </c>
      <c r="AD14" s="379">
        <v>0</v>
      </c>
      <c r="AE14" s="379">
        <v>0</v>
      </c>
    </row>
    <row r="15" spans="1:31" ht="18.75" thickTop="1">
      <c r="A15" s="388"/>
      <c r="B15" s="389"/>
      <c r="C15" s="389"/>
      <c r="D15" s="389"/>
      <c r="E15" s="389"/>
      <c r="F15" s="389"/>
      <c r="G15" s="390"/>
      <c r="H15" s="390"/>
      <c r="I15" s="390"/>
      <c r="J15" s="390"/>
      <c r="K15" s="390"/>
      <c r="L15" s="390"/>
      <c r="M15" s="390"/>
      <c r="N15" s="390"/>
      <c r="O15" s="391"/>
      <c r="Q15" s="998"/>
      <c r="R15" s="984" t="s">
        <v>204</v>
      </c>
      <c r="S15" s="984"/>
      <c r="T15" s="984"/>
      <c r="U15" s="984"/>
      <c r="V15" s="984"/>
      <c r="W15" s="379">
        <f>[1]収支表!$J$10*1000</f>
        <v>604800</v>
      </c>
      <c r="X15" s="379">
        <f>SUM([1]収支表!$K$12:$O$12)*1000</f>
        <v>3024000</v>
      </c>
      <c r="Y15" s="379">
        <f>SUM([1]収支表!$P$12:$T$12)*1000</f>
        <v>10744960.000000002</v>
      </c>
      <c r="Z15" s="379">
        <f>SUM([1]収支表!$U$12:$Y$12)*1000</f>
        <v>33933759.999999993</v>
      </c>
      <c r="AA15" s="379">
        <f>SUM([1]収支表!$Z$12:$AD$12)*1000</f>
        <v>13105120.000000009</v>
      </c>
      <c r="AB15" s="379">
        <f>SUM([1]収支表!$AE$12:$AI$12)*1000</f>
        <v>16669120.000000017</v>
      </c>
      <c r="AC15" s="379">
        <f>SUM([1]収支表!$AJ$12:$AN$12)*1000</f>
        <v>13019040.000000007</v>
      </c>
      <c r="AD15" s="379">
        <f>SUM([1]収支表!$AO$12:$AS$12)*1000</f>
        <v>9525440.0000000019</v>
      </c>
      <c r="AE15" s="379">
        <f>SUM([1]収支表!$AT$12:$AX$12)*1000</f>
        <v>10744960.000000006</v>
      </c>
    </row>
    <row r="16" spans="1:31" ht="18">
      <c r="A16" s="388"/>
      <c r="B16" s="389"/>
      <c r="C16" s="389"/>
      <c r="D16" s="389"/>
      <c r="E16" s="389"/>
      <c r="F16" s="389"/>
      <c r="G16" s="390"/>
      <c r="H16" s="390"/>
      <c r="I16" s="390"/>
      <c r="J16" s="390"/>
      <c r="K16" s="390"/>
      <c r="L16" s="390"/>
      <c r="M16" s="390"/>
      <c r="N16" s="390"/>
      <c r="O16" s="391"/>
      <c r="Q16" s="998"/>
      <c r="R16" s="999" t="s">
        <v>201</v>
      </c>
      <c r="S16" s="999"/>
      <c r="T16" s="999"/>
      <c r="U16" s="999"/>
      <c r="V16" s="999"/>
      <c r="W16" s="386">
        <f>SUM(W14:W15)</f>
        <v>165604800</v>
      </c>
      <c r="X16" s="386">
        <f>SUM(X14:X15)+W16</f>
        <v>168628800</v>
      </c>
      <c r="Y16" s="386">
        <f t="shared" ref="Y16" si="8">SUM(Y14:Y15)+X16</f>
        <v>179373760</v>
      </c>
      <c r="Z16" s="386">
        <f t="shared" ref="Z16" si="9">SUM(Z14:Z15)+Y16</f>
        <v>213307520</v>
      </c>
      <c r="AA16" s="386">
        <f t="shared" ref="AA16:AD16" si="10">SUM(AA14:AA15)+Z16</f>
        <v>226412640</v>
      </c>
      <c r="AB16" s="386">
        <f t="shared" si="10"/>
        <v>243081760.00000003</v>
      </c>
      <c r="AC16" s="386">
        <f t="shared" si="10"/>
        <v>256100800.00000003</v>
      </c>
      <c r="AD16" s="386">
        <f t="shared" si="10"/>
        <v>265626240.00000003</v>
      </c>
      <c r="AE16" s="387">
        <f>SUM(AE14:AE15)+AD16</f>
        <v>276371200.00000006</v>
      </c>
    </row>
    <row r="17" spans="1:31">
      <c r="B17" s="392"/>
      <c r="C17" s="392"/>
      <c r="D17" s="392"/>
      <c r="E17" s="392"/>
      <c r="F17" s="392"/>
      <c r="G17" s="379"/>
      <c r="H17" s="379"/>
      <c r="I17" s="379"/>
      <c r="J17" s="379"/>
      <c r="K17" s="379"/>
      <c r="L17" s="379"/>
      <c r="M17" s="379"/>
      <c r="N17" s="379"/>
      <c r="O17" s="379"/>
      <c r="P17" s="379"/>
      <c r="R17" s="392"/>
      <c r="S17" s="392"/>
      <c r="T17" s="392"/>
      <c r="U17" s="392"/>
      <c r="V17" s="392"/>
      <c r="W17" s="379"/>
      <c r="X17" s="379"/>
      <c r="Y17" s="379"/>
      <c r="Z17" s="379"/>
      <c r="AA17" s="379"/>
      <c r="AB17" s="379"/>
      <c r="AC17" s="379"/>
      <c r="AD17" s="379"/>
      <c r="AE17" s="379"/>
    </row>
    <row r="18" spans="1:31" ht="18">
      <c r="A18" s="992" t="s">
        <v>176</v>
      </c>
      <c r="B18" s="987" t="s">
        <v>177</v>
      </c>
      <c r="C18" s="375" t="s">
        <v>178</v>
      </c>
      <c r="D18" s="376" t="s">
        <v>179</v>
      </c>
      <c r="F18" s="377" t="s">
        <v>180</v>
      </c>
      <c r="G18" s="989" t="s">
        <v>181</v>
      </c>
      <c r="H18" s="984" t="s">
        <v>182</v>
      </c>
      <c r="I18" s="984" t="s">
        <v>183</v>
      </c>
      <c r="J18" s="984" t="s">
        <v>184</v>
      </c>
      <c r="K18" s="984" t="s">
        <v>185</v>
      </c>
      <c r="L18" s="984" t="s">
        <v>186</v>
      </c>
      <c r="M18" s="984" t="s">
        <v>187</v>
      </c>
      <c r="N18" s="984" t="s">
        <v>188</v>
      </c>
      <c r="O18" s="984" t="s">
        <v>189</v>
      </c>
      <c r="P18" s="380"/>
      <c r="Q18" s="992" t="s">
        <v>176</v>
      </c>
      <c r="R18" s="987" t="s">
        <v>177</v>
      </c>
      <c r="S18" s="375" t="s">
        <v>178</v>
      </c>
      <c r="T18" s="376" t="s">
        <v>190</v>
      </c>
      <c r="V18" s="377" t="s">
        <v>180</v>
      </c>
      <c r="W18" s="989" t="s">
        <v>181</v>
      </c>
      <c r="X18" s="984" t="s">
        <v>182</v>
      </c>
      <c r="Y18" s="984" t="s">
        <v>183</v>
      </c>
      <c r="Z18" s="984" t="s">
        <v>184</v>
      </c>
      <c r="AA18" s="984" t="s">
        <v>185</v>
      </c>
      <c r="AB18" s="984" t="s">
        <v>186</v>
      </c>
      <c r="AC18" s="984" t="s">
        <v>187</v>
      </c>
      <c r="AD18" s="984" t="s">
        <v>188</v>
      </c>
      <c r="AE18" s="984" t="s">
        <v>189</v>
      </c>
    </row>
    <row r="19" spans="1:31" ht="18">
      <c r="A19" s="992"/>
      <c r="B19" s="988"/>
      <c r="C19" s="378" t="s">
        <v>191</v>
      </c>
      <c r="D19" s="378" t="s">
        <v>190</v>
      </c>
      <c r="E19" s="377" t="s">
        <v>165</v>
      </c>
      <c r="G19" s="989"/>
      <c r="H19" s="984"/>
      <c r="I19" s="984"/>
      <c r="J19" s="984"/>
      <c r="K19" s="984"/>
      <c r="L19" s="984"/>
      <c r="M19" s="984"/>
      <c r="N19" s="984"/>
      <c r="O19" s="984"/>
      <c r="Q19" s="992"/>
      <c r="R19" s="988"/>
      <c r="S19" s="378" t="s">
        <v>191</v>
      </c>
      <c r="T19" s="378" t="s">
        <v>190</v>
      </c>
      <c r="U19" s="377" t="s">
        <v>165</v>
      </c>
      <c r="W19" s="989"/>
      <c r="X19" s="984"/>
      <c r="Y19" s="984"/>
      <c r="Z19" s="984"/>
      <c r="AA19" s="984"/>
      <c r="AB19" s="984"/>
      <c r="AC19" s="984"/>
      <c r="AD19" s="984"/>
      <c r="AE19" s="984"/>
    </row>
    <row r="20" spans="1:31">
      <c r="A20" s="992"/>
      <c r="B20" s="985" t="s">
        <v>192</v>
      </c>
      <c r="C20" s="985"/>
      <c r="D20" s="379" t="s">
        <v>162</v>
      </c>
      <c r="E20" s="986">
        <v>32.5</v>
      </c>
      <c r="F20" s="986"/>
      <c r="G20" s="379">
        <v>79650</v>
      </c>
      <c r="H20" s="379">
        <v>76300</v>
      </c>
      <c r="I20" s="379">
        <v>72550</v>
      </c>
      <c r="J20" s="379">
        <v>68850</v>
      </c>
      <c r="K20" s="379">
        <v>65150</v>
      </c>
      <c r="L20" s="379">
        <v>61400</v>
      </c>
      <c r="M20" s="379">
        <v>59150</v>
      </c>
      <c r="N20" s="379">
        <v>55450</v>
      </c>
      <c r="O20" s="379">
        <v>50250</v>
      </c>
      <c r="Q20" s="992"/>
      <c r="R20" s="985" t="s">
        <v>192</v>
      </c>
      <c r="S20" s="985"/>
      <c r="T20" s="379" t="s">
        <v>162</v>
      </c>
      <c r="U20" s="986">
        <v>32.5</v>
      </c>
      <c r="V20" s="986"/>
      <c r="W20" s="379">
        <v>79650</v>
      </c>
      <c r="X20" s="379">
        <v>76300</v>
      </c>
      <c r="Y20" s="379">
        <v>72550</v>
      </c>
      <c r="Z20" s="379">
        <v>68850</v>
      </c>
      <c r="AA20" s="379">
        <v>65150</v>
      </c>
      <c r="AB20" s="379">
        <v>61400</v>
      </c>
      <c r="AC20" s="379">
        <v>59150</v>
      </c>
      <c r="AD20" s="379">
        <v>55450</v>
      </c>
      <c r="AE20" s="379">
        <v>50250</v>
      </c>
    </row>
    <row r="21" spans="1:31">
      <c r="A21" s="992"/>
      <c r="B21" s="985"/>
      <c r="C21" s="985"/>
      <c r="D21" s="380" t="s">
        <v>193</v>
      </c>
      <c r="E21" s="986">
        <f>E20*2</f>
        <v>65</v>
      </c>
      <c r="F21" s="986"/>
      <c r="G21" s="380">
        <v>155500</v>
      </c>
      <c r="H21" s="380">
        <v>148800</v>
      </c>
      <c r="I21" s="380">
        <v>141350</v>
      </c>
      <c r="J21" s="380">
        <v>133900</v>
      </c>
      <c r="K21" s="380">
        <v>126450</v>
      </c>
      <c r="L21" s="380">
        <v>119000</v>
      </c>
      <c r="M21" s="380">
        <v>111600</v>
      </c>
      <c r="N21" s="380">
        <v>104150</v>
      </c>
      <c r="O21" s="380">
        <v>96700</v>
      </c>
      <c r="Q21" s="992"/>
      <c r="R21" s="985"/>
      <c r="S21" s="985"/>
      <c r="T21" s="380" t="s">
        <v>193</v>
      </c>
      <c r="U21" s="986">
        <f>U20*2</f>
        <v>65</v>
      </c>
      <c r="V21" s="986"/>
      <c r="W21" s="380">
        <v>155500</v>
      </c>
      <c r="X21" s="380">
        <v>148800</v>
      </c>
      <c r="Y21" s="380">
        <v>141350</v>
      </c>
      <c r="Z21" s="380">
        <v>133900</v>
      </c>
      <c r="AA21" s="380">
        <v>126450</v>
      </c>
      <c r="AB21" s="380">
        <v>119000</v>
      </c>
      <c r="AC21" s="380">
        <v>111600</v>
      </c>
      <c r="AD21" s="380">
        <v>104150</v>
      </c>
      <c r="AE21" s="380">
        <v>96700</v>
      </c>
    </row>
    <row r="22" spans="1:31">
      <c r="A22" s="992"/>
      <c r="B22" s="985" t="s">
        <v>194</v>
      </c>
      <c r="C22" s="984" t="s">
        <v>195</v>
      </c>
      <c r="D22" s="379" t="s">
        <v>162</v>
      </c>
      <c r="E22" s="986">
        <v>32.5</v>
      </c>
      <c r="F22" s="986"/>
      <c r="G22" s="381">
        <f>家賃収入!$F$8</f>
        <v>18300</v>
      </c>
      <c r="H22" s="381">
        <f>家賃収入!$F$8</f>
        <v>18300</v>
      </c>
      <c r="I22" s="381">
        <f>家賃収入!$F$8</f>
        <v>18300</v>
      </c>
      <c r="J22" s="381">
        <f>家賃収入!$F$8</f>
        <v>18300</v>
      </c>
      <c r="K22" s="381">
        <f>家賃収入!$F$8</f>
        <v>18300</v>
      </c>
      <c r="L22" s="381">
        <f>家賃収入!$F$8</f>
        <v>18300</v>
      </c>
      <c r="M22" s="381">
        <f>家賃収入!$F$8</f>
        <v>18300</v>
      </c>
      <c r="N22" s="381">
        <f>家賃収入!$F$8</f>
        <v>18300</v>
      </c>
      <c r="O22" s="381">
        <f>家賃収入!$F$8</f>
        <v>18300</v>
      </c>
      <c r="Q22" s="992"/>
      <c r="R22" s="984" t="s">
        <v>194</v>
      </c>
      <c r="S22" s="984" t="s">
        <v>195</v>
      </c>
      <c r="T22" s="379" t="s">
        <v>196</v>
      </c>
      <c r="U22" s="986">
        <v>32.5</v>
      </c>
      <c r="V22" s="986"/>
      <c r="W22" s="381">
        <f>家賃収入!$F$8</f>
        <v>18300</v>
      </c>
      <c r="X22" s="381">
        <f>家賃収入!$F$8</f>
        <v>18300</v>
      </c>
      <c r="Y22" s="381">
        <f>家賃収入!$F$8</f>
        <v>18300</v>
      </c>
      <c r="Z22" s="381">
        <f>家賃収入!$F$8</f>
        <v>18300</v>
      </c>
      <c r="AA22" s="381">
        <f>家賃収入!$F$8</f>
        <v>18300</v>
      </c>
      <c r="AB22" s="381">
        <f>家賃収入!$F$8</f>
        <v>18300</v>
      </c>
      <c r="AC22" s="381">
        <f>家賃収入!$F$8</f>
        <v>18300</v>
      </c>
      <c r="AD22" s="381">
        <f>家賃収入!$F$8</f>
        <v>18300</v>
      </c>
      <c r="AE22" s="381">
        <f>家賃収入!$F$8</f>
        <v>18300</v>
      </c>
    </row>
    <row r="23" spans="1:31" ht="18.75">
      <c r="A23" s="992"/>
      <c r="B23" s="984"/>
      <c r="C23" s="984"/>
      <c r="D23" s="380" t="s">
        <v>205</v>
      </c>
      <c r="E23" s="986">
        <f>E22*2</f>
        <v>65</v>
      </c>
      <c r="F23" s="986"/>
      <c r="G23" s="382">
        <f>家賃収入!$P$8</f>
        <v>36700</v>
      </c>
      <c r="H23" s="382">
        <f>家賃収入!$P$8</f>
        <v>36700</v>
      </c>
      <c r="I23" s="382">
        <f>家賃収入!$P$8</f>
        <v>36700</v>
      </c>
      <c r="J23" s="382">
        <f>家賃収入!$P$8</f>
        <v>36700</v>
      </c>
      <c r="K23" s="382">
        <f>家賃収入!$P$8</f>
        <v>36700</v>
      </c>
      <c r="L23" s="382">
        <f>家賃収入!$P$8</f>
        <v>36700</v>
      </c>
      <c r="M23" s="382">
        <f>家賃収入!$P$8</f>
        <v>36700</v>
      </c>
      <c r="N23" s="382">
        <f>家賃収入!$P$8</f>
        <v>36700</v>
      </c>
      <c r="O23" s="382">
        <f>家賃収入!$P$8</f>
        <v>36700</v>
      </c>
      <c r="Q23" s="992"/>
      <c r="R23" s="984"/>
      <c r="S23" s="984"/>
      <c r="T23" s="379" t="s">
        <v>197</v>
      </c>
      <c r="U23" s="986">
        <v>32.5</v>
      </c>
      <c r="V23" s="986"/>
      <c r="W23" s="381">
        <f>家賃収入!$F$27</f>
        <v>21100</v>
      </c>
      <c r="X23" s="381">
        <f>家賃収入!$F$27</f>
        <v>21100</v>
      </c>
      <c r="Y23" s="381">
        <f>家賃収入!$F$27</f>
        <v>21100</v>
      </c>
      <c r="Z23" s="381">
        <f>家賃収入!$F$27</f>
        <v>21100</v>
      </c>
      <c r="AA23" s="381">
        <f>家賃収入!$F$27</f>
        <v>21100</v>
      </c>
      <c r="AB23" s="381">
        <f>家賃収入!$F$27</f>
        <v>21100</v>
      </c>
      <c r="AC23" s="381">
        <f>家賃収入!$F$27</f>
        <v>21100</v>
      </c>
      <c r="AD23" s="381">
        <f>家賃収入!$F$27</f>
        <v>21100</v>
      </c>
      <c r="AE23" s="381">
        <f>家賃収入!$F$27</f>
        <v>21100</v>
      </c>
    </row>
    <row r="24" spans="1:31" ht="18.75">
      <c r="A24" s="992"/>
      <c r="B24" s="984"/>
      <c r="C24" s="984"/>
      <c r="D24" s="380" t="s">
        <v>206</v>
      </c>
      <c r="E24" s="986">
        <v>65</v>
      </c>
      <c r="F24" s="986"/>
      <c r="G24" s="381">
        <f>家賃収入!$P$27</f>
        <v>42300</v>
      </c>
      <c r="H24" s="381">
        <f>家賃収入!$P$27</f>
        <v>42300</v>
      </c>
      <c r="I24" s="381">
        <f>家賃収入!$P$27</f>
        <v>42300</v>
      </c>
      <c r="J24" s="381">
        <f>家賃収入!$P$27</f>
        <v>42300</v>
      </c>
      <c r="K24" s="381">
        <f>家賃収入!$P$27</f>
        <v>42300</v>
      </c>
      <c r="L24" s="381">
        <f>家賃収入!$P$27</f>
        <v>42300</v>
      </c>
      <c r="M24" s="381">
        <f>家賃収入!$P$27</f>
        <v>42300</v>
      </c>
      <c r="N24" s="381">
        <f>家賃収入!$P$27</f>
        <v>42300</v>
      </c>
      <c r="O24" s="381">
        <f>家賃収入!$P$27</f>
        <v>42300</v>
      </c>
      <c r="P24" s="379"/>
      <c r="Q24" s="992"/>
      <c r="R24" s="984"/>
      <c r="S24" s="984"/>
      <c r="T24" s="380" t="s">
        <v>205</v>
      </c>
      <c r="U24" s="986">
        <f>U22*2</f>
        <v>65</v>
      </c>
      <c r="V24" s="986"/>
      <c r="W24" s="382">
        <f>家賃収入!$P$8</f>
        <v>36700</v>
      </c>
      <c r="X24" s="382">
        <f>家賃収入!$P$8</f>
        <v>36700</v>
      </c>
      <c r="Y24" s="382">
        <f>家賃収入!$P$8</f>
        <v>36700</v>
      </c>
      <c r="Z24" s="382">
        <f>家賃収入!$P$8</f>
        <v>36700</v>
      </c>
      <c r="AA24" s="382">
        <f>家賃収入!$P$8</f>
        <v>36700</v>
      </c>
      <c r="AB24" s="382">
        <f>家賃収入!$P$8</f>
        <v>36700</v>
      </c>
      <c r="AC24" s="382">
        <f>家賃収入!$P$8</f>
        <v>36700</v>
      </c>
      <c r="AD24" s="382">
        <f>家賃収入!$P$8</f>
        <v>36700</v>
      </c>
      <c r="AE24" s="382">
        <f>家賃収入!$P$8</f>
        <v>36700</v>
      </c>
    </row>
    <row r="25" spans="1:31">
      <c r="A25" s="992"/>
      <c r="B25" s="984"/>
      <c r="C25" s="984" t="s">
        <v>198</v>
      </c>
      <c r="D25" s="379" t="s">
        <v>162</v>
      </c>
      <c r="E25" s="986">
        <v>32.5</v>
      </c>
      <c r="F25" s="986"/>
      <c r="G25" s="381">
        <f>ROUND((G20-G22)/2,-2)</f>
        <v>30700</v>
      </c>
      <c r="H25" s="381">
        <f>ROUND((H20-H22)/2,-2)</f>
        <v>29000</v>
      </c>
      <c r="I25" s="381">
        <f>ROUND((I20-I22)/2,-2)</f>
        <v>27100</v>
      </c>
      <c r="J25" s="381">
        <f>ROUND((J20-J22)/2,-2)</f>
        <v>25300</v>
      </c>
      <c r="K25" s="381"/>
      <c r="L25" s="381"/>
      <c r="M25" s="381"/>
      <c r="N25" s="381"/>
      <c r="O25" s="381"/>
      <c r="P25" s="379"/>
      <c r="Q25" s="992"/>
      <c r="R25" s="984"/>
      <c r="S25" s="984"/>
      <c r="T25" s="380" t="s">
        <v>206</v>
      </c>
      <c r="U25" s="986">
        <v>65</v>
      </c>
      <c r="V25" s="986"/>
      <c r="W25" s="381">
        <f>家賃収入!$P$27</f>
        <v>42300</v>
      </c>
      <c r="X25" s="381">
        <f>家賃収入!$P$27</f>
        <v>42300</v>
      </c>
      <c r="Y25" s="381">
        <f>家賃収入!$P$27</f>
        <v>42300</v>
      </c>
      <c r="Z25" s="381">
        <f>家賃収入!$P$27</f>
        <v>42300</v>
      </c>
      <c r="AA25" s="381">
        <f>家賃収入!$P$27</f>
        <v>42300</v>
      </c>
      <c r="AB25" s="381">
        <f>家賃収入!$P$27</f>
        <v>42300</v>
      </c>
      <c r="AC25" s="381">
        <f>家賃収入!$P$27</f>
        <v>42300</v>
      </c>
      <c r="AD25" s="381">
        <f>家賃収入!$P$27</f>
        <v>42300</v>
      </c>
      <c r="AE25" s="381">
        <f>家賃収入!$P$27</f>
        <v>42300</v>
      </c>
    </row>
    <row r="26" spans="1:31">
      <c r="A26" s="992"/>
      <c r="B26" s="984"/>
      <c r="C26" s="984"/>
      <c r="D26" s="380" t="s">
        <v>193</v>
      </c>
      <c r="E26" s="986">
        <f>E25*2</f>
        <v>65</v>
      </c>
      <c r="F26" s="986"/>
      <c r="G26" s="381">
        <v>18000</v>
      </c>
      <c r="H26" s="381">
        <v>18000</v>
      </c>
      <c r="I26" s="381">
        <v>18000</v>
      </c>
      <c r="J26" s="381">
        <v>18000</v>
      </c>
      <c r="K26" s="381"/>
      <c r="L26" s="381"/>
      <c r="M26" s="381"/>
      <c r="N26" s="381"/>
      <c r="O26" s="381"/>
      <c r="Q26" s="992"/>
      <c r="R26" s="984"/>
      <c r="S26" s="984" t="s">
        <v>198</v>
      </c>
      <c r="T26" s="379" t="s">
        <v>196</v>
      </c>
      <c r="U26" s="986">
        <v>32.5</v>
      </c>
      <c r="V26" s="986"/>
      <c r="W26" s="381">
        <f>ROUND((W20-W22)/2,-2)</f>
        <v>30700</v>
      </c>
      <c r="X26" s="381">
        <f>ROUND((X20-X22)/2,-2)</f>
        <v>29000</v>
      </c>
      <c r="Y26" s="381">
        <f>ROUND((Y20-Y22)/2,-2)</f>
        <v>27100</v>
      </c>
      <c r="Z26" s="381">
        <f>ROUND((Z20-Z22)/2,-2)</f>
        <v>25300</v>
      </c>
      <c r="AA26" s="381"/>
      <c r="AB26" s="381"/>
      <c r="AC26" s="381"/>
      <c r="AD26" s="381"/>
      <c r="AE26" s="381"/>
    </row>
    <row r="27" spans="1:31">
      <c r="A27" s="992"/>
      <c r="B27" s="984"/>
      <c r="C27" s="984" t="s">
        <v>199</v>
      </c>
      <c r="D27" s="984"/>
      <c r="E27" s="984"/>
      <c r="F27" s="984"/>
      <c r="G27" s="379">
        <f>((G22+G25)*8*12*5)+((G23+G26)*4*12*5)+((G24+G26)*4*12*5)</f>
        <v>51120000</v>
      </c>
      <c r="H27" s="379">
        <f t="shared" ref="H27:O27" si="11">((H22+H25)*8*12*5)+((H23+H26)*4*12*5)+((H24+H26)*4*12*5)</f>
        <v>50304000</v>
      </c>
      <c r="I27" s="379">
        <f t="shared" si="11"/>
        <v>49392000</v>
      </c>
      <c r="J27" s="379">
        <f t="shared" si="11"/>
        <v>48528000</v>
      </c>
      <c r="K27" s="379">
        <f t="shared" si="11"/>
        <v>27744000</v>
      </c>
      <c r="L27" s="379">
        <f t="shared" si="11"/>
        <v>27744000</v>
      </c>
      <c r="M27" s="379">
        <f t="shared" si="11"/>
        <v>27744000</v>
      </c>
      <c r="N27" s="379">
        <f t="shared" si="11"/>
        <v>27744000</v>
      </c>
      <c r="O27" s="379">
        <f t="shared" si="11"/>
        <v>27744000</v>
      </c>
      <c r="P27" s="393"/>
      <c r="Q27" s="992"/>
      <c r="R27" s="984"/>
      <c r="S27" s="984"/>
      <c r="T27" s="379" t="s">
        <v>197</v>
      </c>
      <c r="U27" s="986">
        <v>32.5</v>
      </c>
      <c r="V27" s="986"/>
      <c r="W27" s="381">
        <f>ROUND((W20-W23)/2,-2)</f>
        <v>29300</v>
      </c>
      <c r="X27" s="381">
        <f t="shared" ref="X27:Z27" si="12">ROUND((X20-X23)/2,-2)</f>
        <v>27600</v>
      </c>
      <c r="Y27" s="381">
        <f t="shared" si="12"/>
        <v>25700</v>
      </c>
      <c r="Z27" s="381">
        <f t="shared" si="12"/>
        <v>23900</v>
      </c>
      <c r="AA27" s="381"/>
      <c r="AB27" s="381"/>
      <c r="AC27" s="381"/>
      <c r="AD27" s="381"/>
      <c r="AE27" s="381"/>
    </row>
    <row r="28" spans="1:31">
      <c r="A28" s="992"/>
      <c r="B28" s="984" t="s">
        <v>200</v>
      </c>
      <c r="C28" s="984"/>
      <c r="D28" s="984"/>
      <c r="E28" s="984"/>
      <c r="F28" s="984"/>
      <c r="G28" s="379">
        <f>2300*16*12*5</f>
        <v>2208000</v>
      </c>
      <c r="H28" s="379">
        <f t="shared" ref="H28:O28" si="13">2300*16*12*5</f>
        <v>2208000</v>
      </c>
      <c r="I28" s="379">
        <f t="shared" si="13"/>
        <v>2208000</v>
      </c>
      <c r="J28" s="379">
        <f t="shared" si="13"/>
        <v>2208000</v>
      </c>
      <c r="K28" s="379">
        <f t="shared" si="13"/>
        <v>2208000</v>
      </c>
      <c r="L28" s="379">
        <f t="shared" si="13"/>
        <v>2208000</v>
      </c>
      <c r="M28" s="379">
        <f t="shared" si="13"/>
        <v>2208000</v>
      </c>
      <c r="N28" s="379">
        <f t="shared" si="13"/>
        <v>2208000</v>
      </c>
      <c r="O28" s="379">
        <f t="shared" si="13"/>
        <v>2208000</v>
      </c>
      <c r="P28" s="393"/>
      <c r="Q28" s="992"/>
      <c r="R28" s="984"/>
      <c r="S28" s="984"/>
      <c r="T28" s="380" t="s">
        <v>193</v>
      </c>
      <c r="U28" s="986">
        <f>U26*2</f>
        <v>65</v>
      </c>
      <c r="V28" s="986"/>
      <c r="W28" s="381">
        <v>18000</v>
      </c>
      <c r="X28" s="381">
        <v>18000</v>
      </c>
      <c r="Y28" s="381">
        <v>18000</v>
      </c>
      <c r="Z28" s="381">
        <v>18000</v>
      </c>
      <c r="AA28" s="381"/>
      <c r="AB28" s="381"/>
      <c r="AC28" s="381"/>
      <c r="AD28" s="381"/>
      <c r="AE28" s="381"/>
    </row>
    <row r="29" spans="1:31" ht="18">
      <c r="A29" s="992"/>
      <c r="B29" s="996" t="s">
        <v>201</v>
      </c>
      <c r="C29" s="996"/>
      <c r="D29" s="996"/>
      <c r="E29" s="996"/>
      <c r="F29" s="996"/>
      <c r="G29" s="383">
        <f>SUM(G27:G28)</f>
        <v>53328000</v>
      </c>
      <c r="H29" s="383">
        <f t="shared" ref="H29:O29" si="14">G29+SUM(H27:H28)</f>
        <v>105840000</v>
      </c>
      <c r="I29" s="383">
        <f t="shared" si="14"/>
        <v>157440000</v>
      </c>
      <c r="J29" s="383">
        <f t="shared" si="14"/>
        <v>208176000</v>
      </c>
      <c r="K29" s="383">
        <f t="shared" si="14"/>
        <v>238128000</v>
      </c>
      <c r="L29" s="383">
        <f t="shared" si="14"/>
        <v>268080000</v>
      </c>
      <c r="M29" s="383">
        <f t="shared" si="14"/>
        <v>298032000</v>
      </c>
      <c r="N29" s="383">
        <f t="shared" si="14"/>
        <v>327984000</v>
      </c>
      <c r="O29" s="385">
        <f t="shared" si="14"/>
        <v>357936000</v>
      </c>
      <c r="Q29" s="992"/>
      <c r="R29" s="984"/>
      <c r="S29" s="984" t="s">
        <v>199</v>
      </c>
      <c r="T29" s="984"/>
      <c r="U29" s="984"/>
      <c r="V29" s="984"/>
      <c r="W29" s="379">
        <f>((W22+W26)*4*12*5)+((W23+W27)*4*12*5)+((W24+W28)*4*12*5)+((W25+W28)*4*12*5)</f>
        <v>51456000</v>
      </c>
      <c r="X29" s="379">
        <f t="shared" ref="X29:AE29" si="15">((X22+X26)*4*12*5)+((X23+X27)*4*12*5)+((X24+X28)*4*12*5)+((X25+X28)*4*12*5)</f>
        <v>50640000</v>
      </c>
      <c r="Y29" s="379">
        <f t="shared" si="15"/>
        <v>49728000</v>
      </c>
      <c r="Z29" s="379">
        <f t="shared" si="15"/>
        <v>48864000</v>
      </c>
      <c r="AA29" s="379">
        <f t="shared" si="15"/>
        <v>28416000</v>
      </c>
      <c r="AB29" s="379">
        <f t="shared" si="15"/>
        <v>28416000</v>
      </c>
      <c r="AC29" s="379">
        <f t="shared" si="15"/>
        <v>28416000</v>
      </c>
      <c r="AD29" s="379">
        <f t="shared" si="15"/>
        <v>28416000</v>
      </c>
      <c r="AE29" s="379">
        <f t="shared" si="15"/>
        <v>28416000</v>
      </c>
    </row>
    <row r="30" spans="1:31">
      <c r="A30" s="998" t="s">
        <v>202</v>
      </c>
      <c r="B30" s="984" t="s">
        <v>203</v>
      </c>
      <c r="C30" s="984"/>
      <c r="D30" s="984"/>
      <c r="E30" s="984"/>
      <c r="F30" s="984"/>
      <c r="G30" s="379">
        <f>G12</f>
        <v>165000000</v>
      </c>
      <c r="H30" s="379">
        <v>0</v>
      </c>
      <c r="I30" s="379">
        <v>0</v>
      </c>
      <c r="J30" s="379">
        <v>0</v>
      </c>
      <c r="K30" s="379">
        <v>0</v>
      </c>
      <c r="L30" s="379">
        <v>0</v>
      </c>
      <c r="M30" s="379">
        <v>0</v>
      </c>
      <c r="N30" s="379">
        <v>0</v>
      </c>
      <c r="O30" s="379">
        <v>0</v>
      </c>
      <c r="Q30" s="992"/>
      <c r="R30" s="984" t="s">
        <v>200</v>
      </c>
      <c r="S30" s="984"/>
      <c r="T30" s="984"/>
      <c r="U30" s="984"/>
      <c r="V30" s="984"/>
      <c r="W30" s="379">
        <f>2300*16*12*5</f>
        <v>2208000</v>
      </c>
      <c r="X30" s="379">
        <f t="shared" ref="X30:AE30" si="16">2300*16*12*5</f>
        <v>2208000</v>
      </c>
      <c r="Y30" s="379">
        <f t="shared" si="16"/>
        <v>2208000</v>
      </c>
      <c r="Z30" s="379">
        <f t="shared" si="16"/>
        <v>2208000</v>
      </c>
      <c r="AA30" s="379">
        <f t="shared" si="16"/>
        <v>2208000</v>
      </c>
      <c r="AB30" s="379">
        <f t="shared" si="16"/>
        <v>2208000</v>
      </c>
      <c r="AC30" s="379">
        <f t="shared" si="16"/>
        <v>2208000</v>
      </c>
      <c r="AD30" s="379">
        <f t="shared" si="16"/>
        <v>2208000</v>
      </c>
      <c r="AE30" s="379">
        <f t="shared" si="16"/>
        <v>2208000</v>
      </c>
    </row>
    <row r="31" spans="1:31" ht="18">
      <c r="A31" s="998"/>
      <c r="B31" s="984" t="s">
        <v>204</v>
      </c>
      <c r="C31" s="984"/>
      <c r="D31" s="984"/>
      <c r="E31" s="984"/>
      <c r="F31" s="984"/>
      <c r="G31" s="379">
        <f>[1]収支表!$J$10*1000</f>
        <v>604800</v>
      </c>
      <c r="H31" s="379">
        <f>SUM([1]収支表!$K$12:$O$12)*1000</f>
        <v>3024000</v>
      </c>
      <c r="I31" s="379">
        <f>SUM([1]収支表!$P$12:$T$12)*1000</f>
        <v>10744960.000000002</v>
      </c>
      <c r="J31" s="379">
        <f>SUM([1]収支表!$U$12:$Y$12)*1000</f>
        <v>33933759.999999993</v>
      </c>
      <c r="K31" s="379">
        <f>SUM([1]収支表!$Z$12:$AD$12)*1000</f>
        <v>13105120.000000009</v>
      </c>
      <c r="L31" s="379">
        <f>SUM([1]収支表!$AE$12:$AI$12)*1000</f>
        <v>16669120.000000017</v>
      </c>
      <c r="M31" s="379">
        <f>SUM([1]収支表!$AJ$12:$AN$12)*1000</f>
        <v>13019040.000000007</v>
      </c>
      <c r="N31" s="379">
        <f>SUM([1]収支表!$AO$12:$AS$12)*1000</f>
        <v>9525440.0000000019</v>
      </c>
      <c r="O31" s="379">
        <f>SUM([1]収支表!$AT$12:$AX$12)*1000</f>
        <v>10744960.000000006</v>
      </c>
      <c r="Q31" s="992"/>
      <c r="R31" s="996" t="s">
        <v>201</v>
      </c>
      <c r="S31" s="996"/>
      <c r="T31" s="996"/>
      <c r="U31" s="996"/>
      <c r="V31" s="996"/>
      <c r="W31" s="383">
        <f>SUM(W29:W30)</f>
        <v>53664000</v>
      </c>
      <c r="X31" s="383">
        <f t="shared" ref="X31:AE31" si="17">W31+SUM(X29:X30)</f>
        <v>106512000</v>
      </c>
      <c r="Y31" s="383">
        <f t="shared" si="17"/>
        <v>158448000</v>
      </c>
      <c r="Z31" s="383">
        <f t="shared" si="17"/>
        <v>209520000</v>
      </c>
      <c r="AA31" s="383">
        <f t="shared" si="17"/>
        <v>240144000</v>
      </c>
      <c r="AB31" s="383">
        <f t="shared" si="17"/>
        <v>270768000</v>
      </c>
      <c r="AC31" s="383">
        <f t="shared" si="17"/>
        <v>301392000</v>
      </c>
      <c r="AD31" s="383">
        <f t="shared" si="17"/>
        <v>332016000</v>
      </c>
      <c r="AE31" s="385">
        <f t="shared" si="17"/>
        <v>362640000</v>
      </c>
    </row>
    <row r="32" spans="1:31" ht="18">
      <c r="A32" s="998"/>
      <c r="B32" s="999" t="s">
        <v>201</v>
      </c>
      <c r="C32" s="999"/>
      <c r="D32" s="999"/>
      <c r="E32" s="999"/>
      <c r="F32" s="999"/>
      <c r="G32" s="386">
        <f>SUM(G30:G31)</f>
        <v>165604800</v>
      </c>
      <c r="H32" s="386">
        <f>SUM(H30:H31)+G32</f>
        <v>168628800</v>
      </c>
      <c r="I32" s="386">
        <f t="shared" ref="I32" si="18">SUM(I30:I31)+H32</f>
        <v>179373760</v>
      </c>
      <c r="J32" s="386">
        <f t="shared" ref="J32" si="19">SUM(J30:J31)+I32</f>
        <v>213307520</v>
      </c>
      <c r="K32" s="386">
        <f t="shared" ref="K32:M32" si="20">SUM(K30:K31)+J32</f>
        <v>226412640</v>
      </c>
      <c r="L32" s="386">
        <f t="shared" si="20"/>
        <v>243081760.00000003</v>
      </c>
      <c r="M32" s="386">
        <f t="shared" si="20"/>
        <v>256100800.00000003</v>
      </c>
      <c r="N32" s="386">
        <f>SUM(N30:N31)+M32</f>
        <v>265626240.00000003</v>
      </c>
      <c r="O32" s="387">
        <f t="shared" ref="O32" si="21">SUM(O30:O31)+N32</f>
        <v>276371200.00000006</v>
      </c>
      <c r="P32" s="379"/>
      <c r="Q32" s="998" t="s">
        <v>202</v>
      </c>
      <c r="R32" s="984" t="s">
        <v>203</v>
      </c>
      <c r="S32" s="984"/>
      <c r="T32" s="984"/>
      <c r="U32" s="984"/>
      <c r="V32" s="984"/>
      <c r="W32" s="379">
        <f>W14</f>
        <v>165000000</v>
      </c>
      <c r="X32" s="379">
        <v>0</v>
      </c>
      <c r="Y32" s="379">
        <v>0</v>
      </c>
      <c r="Z32" s="379">
        <v>0</v>
      </c>
      <c r="AA32" s="379">
        <v>0</v>
      </c>
      <c r="AB32" s="379">
        <v>0</v>
      </c>
      <c r="AC32" s="379">
        <v>0</v>
      </c>
      <c r="AD32" s="379">
        <v>0</v>
      </c>
      <c r="AE32" s="379">
        <v>0</v>
      </c>
    </row>
    <row r="33" spans="1:31" ht="18">
      <c r="A33" s="388"/>
      <c r="B33" s="389"/>
      <c r="C33" s="389"/>
      <c r="D33" s="389"/>
      <c r="E33" s="389"/>
      <c r="F33" s="389"/>
      <c r="G33" s="390"/>
      <c r="H33" s="390"/>
      <c r="I33" s="390"/>
      <c r="J33" s="390"/>
      <c r="K33" s="390"/>
      <c r="L33" s="390"/>
      <c r="M33" s="390"/>
      <c r="N33" s="390"/>
      <c r="O33" s="391"/>
      <c r="P33" s="380"/>
      <c r="Q33" s="998"/>
      <c r="R33" s="984" t="s">
        <v>204</v>
      </c>
      <c r="S33" s="984"/>
      <c r="T33" s="984"/>
      <c r="U33" s="984"/>
      <c r="V33" s="984"/>
      <c r="W33" s="379">
        <f>[1]収支表!$J$10*1000</f>
        <v>604800</v>
      </c>
      <c r="X33" s="379">
        <f>SUM([1]収支表!$K$12:$O$12)*1000</f>
        <v>3024000</v>
      </c>
      <c r="Y33" s="379">
        <f>SUM([1]収支表!$P$12:$T$12)*1000</f>
        <v>10744960.000000002</v>
      </c>
      <c r="Z33" s="379">
        <f>SUM([1]収支表!$U$12:$Y$12)*1000</f>
        <v>33933759.999999993</v>
      </c>
      <c r="AA33" s="379">
        <f>SUM([1]収支表!$Z$12:$AD$12)*1000</f>
        <v>13105120.000000009</v>
      </c>
      <c r="AB33" s="379">
        <f>SUM([1]収支表!$AE$12:$AI$12)*1000</f>
        <v>16669120.000000017</v>
      </c>
      <c r="AC33" s="379">
        <f>SUM([1]収支表!$AJ$12:$AN$12)*1000</f>
        <v>13019040.000000007</v>
      </c>
      <c r="AD33" s="379">
        <f>SUM([1]収支表!$AO$12:$AS$12)*1000</f>
        <v>9525440.0000000019</v>
      </c>
      <c r="AE33" s="379">
        <f>SUM([1]収支表!$AT$12:$AX$12)*1000</f>
        <v>10744960.000000006</v>
      </c>
    </row>
    <row r="34" spans="1:31" ht="18">
      <c r="A34" s="388"/>
      <c r="B34" s="389"/>
      <c r="C34" s="389"/>
      <c r="D34" s="389"/>
      <c r="E34" s="389"/>
      <c r="F34" s="389"/>
      <c r="G34" s="390"/>
      <c r="H34" s="390"/>
      <c r="I34" s="390"/>
      <c r="J34" s="390"/>
      <c r="K34" s="390"/>
      <c r="L34" s="390"/>
      <c r="M34" s="390"/>
      <c r="N34" s="390"/>
      <c r="O34" s="391"/>
      <c r="Q34" s="998"/>
      <c r="R34" s="999" t="s">
        <v>201</v>
      </c>
      <c r="S34" s="999"/>
      <c r="T34" s="999"/>
      <c r="U34" s="999"/>
      <c r="V34" s="999"/>
      <c r="W34" s="386">
        <f>SUM(W32:W33)</f>
        <v>165604800</v>
      </c>
      <c r="X34" s="386">
        <f>SUM(X32:X33)+W34</f>
        <v>168628800</v>
      </c>
      <c r="Y34" s="386">
        <f t="shared" ref="Y34" si="22">SUM(Y32:Y33)+X34</f>
        <v>179373760</v>
      </c>
      <c r="Z34" s="386">
        <f t="shared" ref="Z34" si="23">SUM(Z32:Z33)+Y34</f>
        <v>213307520</v>
      </c>
      <c r="AA34" s="386">
        <f t="shared" ref="AA34:AD34" si="24">SUM(AA32:AA33)+Z34</f>
        <v>226412640</v>
      </c>
      <c r="AB34" s="386">
        <f t="shared" si="24"/>
        <v>243081760.00000003</v>
      </c>
      <c r="AC34" s="386">
        <f t="shared" si="24"/>
        <v>256100800.00000003</v>
      </c>
      <c r="AD34" s="386">
        <f t="shared" si="24"/>
        <v>265626240.00000003</v>
      </c>
      <c r="AE34" s="387">
        <f>SUM(AE32:AE33)+AD34</f>
        <v>276371200.00000006</v>
      </c>
    </row>
    <row r="35" spans="1:31">
      <c r="B35" s="392"/>
      <c r="C35" s="392"/>
      <c r="D35" s="392"/>
      <c r="E35" s="392"/>
      <c r="F35" s="392"/>
      <c r="G35" s="379"/>
      <c r="H35" s="379"/>
      <c r="I35" s="379"/>
      <c r="J35" s="379"/>
      <c r="K35" s="379"/>
      <c r="L35" s="379"/>
      <c r="M35" s="379"/>
      <c r="N35" s="379"/>
      <c r="O35" s="379"/>
      <c r="R35" s="392"/>
      <c r="S35" s="392"/>
      <c r="T35" s="392"/>
      <c r="U35" s="392"/>
      <c r="V35" s="392"/>
      <c r="W35" s="379"/>
      <c r="X35" s="379"/>
      <c r="Y35" s="379"/>
      <c r="Z35" s="379"/>
      <c r="AA35" s="379"/>
      <c r="AB35" s="379"/>
      <c r="AC35" s="379"/>
      <c r="AD35" s="379"/>
      <c r="AE35" s="379"/>
    </row>
    <row r="36" spans="1:31" ht="18">
      <c r="A36" s="992" t="s">
        <v>176</v>
      </c>
      <c r="B36" s="987" t="s">
        <v>177</v>
      </c>
      <c r="C36" s="375" t="s">
        <v>178</v>
      </c>
      <c r="D36" s="376" t="s">
        <v>179</v>
      </c>
      <c r="F36" s="377" t="s">
        <v>180</v>
      </c>
      <c r="G36" s="989" t="s">
        <v>181</v>
      </c>
      <c r="H36" s="984" t="s">
        <v>182</v>
      </c>
      <c r="I36" s="984" t="s">
        <v>183</v>
      </c>
      <c r="J36" s="984" t="s">
        <v>184</v>
      </c>
      <c r="K36" s="984" t="s">
        <v>185</v>
      </c>
      <c r="L36" s="984" t="s">
        <v>186</v>
      </c>
      <c r="M36" s="984" t="s">
        <v>187</v>
      </c>
      <c r="N36" s="984" t="s">
        <v>188</v>
      </c>
      <c r="O36" s="984" t="s">
        <v>189</v>
      </c>
      <c r="Q36" s="992" t="s">
        <v>176</v>
      </c>
      <c r="R36" s="987" t="s">
        <v>177</v>
      </c>
      <c r="S36" s="375" t="s">
        <v>178</v>
      </c>
      <c r="T36" s="376" t="s">
        <v>190</v>
      </c>
      <c r="V36" s="377" t="s">
        <v>180</v>
      </c>
      <c r="W36" s="989" t="s">
        <v>181</v>
      </c>
      <c r="X36" s="984" t="s">
        <v>182</v>
      </c>
      <c r="Y36" s="984" t="s">
        <v>183</v>
      </c>
      <c r="Z36" s="984" t="s">
        <v>184</v>
      </c>
      <c r="AA36" s="984" t="s">
        <v>185</v>
      </c>
      <c r="AB36" s="984" t="s">
        <v>186</v>
      </c>
      <c r="AC36" s="984" t="s">
        <v>187</v>
      </c>
      <c r="AD36" s="984" t="s">
        <v>188</v>
      </c>
      <c r="AE36" s="984" t="s">
        <v>189</v>
      </c>
    </row>
    <row r="37" spans="1:31" ht="18">
      <c r="A37" s="992"/>
      <c r="B37" s="987"/>
      <c r="C37" s="378" t="s">
        <v>191</v>
      </c>
      <c r="D37" s="378" t="s">
        <v>207</v>
      </c>
      <c r="E37" s="377" t="s">
        <v>165</v>
      </c>
      <c r="G37" s="989"/>
      <c r="H37" s="984"/>
      <c r="I37" s="984"/>
      <c r="J37" s="984"/>
      <c r="K37" s="984"/>
      <c r="L37" s="984"/>
      <c r="M37" s="984"/>
      <c r="N37" s="984"/>
      <c r="O37" s="984"/>
      <c r="Q37" s="992"/>
      <c r="R37" s="987"/>
      <c r="S37" s="378" t="s">
        <v>191</v>
      </c>
      <c r="T37" s="378" t="s">
        <v>207</v>
      </c>
      <c r="U37" s="377" t="s">
        <v>165</v>
      </c>
      <c r="W37" s="989"/>
      <c r="X37" s="984"/>
      <c r="Y37" s="984"/>
      <c r="Z37" s="984"/>
      <c r="AA37" s="984"/>
      <c r="AB37" s="984"/>
      <c r="AC37" s="984"/>
      <c r="AD37" s="984"/>
      <c r="AE37" s="984"/>
    </row>
    <row r="38" spans="1:31">
      <c r="A38" s="992"/>
      <c r="B38" s="985" t="s">
        <v>192</v>
      </c>
      <c r="C38" s="985"/>
      <c r="D38" s="379" t="s">
        <v>162</v>
      </c>
      <c r="E38" s="986">
        <v>32.5</v>
      </c>
      <c r="F38" s="986"/>
      <c r="G38" s="379">
        <v>79650</v>
      </c>
      <c r="H38" s="379">
        <v>76300</v>
      </c>
      <c r="I38" s="379">
        <v>72550</v>
      </c>
      <c r="J38" s="379">
        <v>68850</v>
      </c>
      <c r="K38" s="379">
        <v>65150</v>
      </c>
      <c r="L38" s="379">
        <v>61400</v>
      </c>
      <c r="M38" s="379">
        <v>59150</v>
      </c>
      <c r="N38" s="379">
        <v>55450</v>
      </c>
      <c r="O38" s="379">
        <v>50250</v>
      </c>
      <c r="P38" s="379"/>
      <c r="Q38" s="992"/>
      <c r="R38" s="985" t="s">
        <v>192</v>
      </c>
      <c r="S38" s="985"/>
      <c r="T38" s="379" t="s">
        <v>162</v>
      </c>
      <c r="U38" s="986">
        <v>32.5</v>
      </c>
      <c r="V38" s="986"/>
      <c r="W38" s="379">
        <v>79650</v>
      </c>
      <c r="X38" s="379">
        <v>76300</v>
      </c>
      <c r="Y38" s="379">
        <v>72550</v>
      </c>
      <c r="Z38" s="379">
        <v>68850</v>
      </c>
      <c r="AA38" s="379">
        <v>65150</v>
      </c>
      <c r="AB38" s="379">
        <v>61400</v>
      </c>
      <c r="AC38" s="379">
        <v>59150</v>
      </c>
      <c r="AD38" s="379">
        <v>55450</v>
      </c>
      <c r="AE38" s="379">
        <v>50250</v>
      </c>
    </row>
    <row r="39" spans="1:31">
      <c r="A39" s="992"/>
      <c r="B39" s="985"/>
      <c r="C39" s="985"/>
      <c r="D39" s="380" t="s">
        <v>193</v>
      </c>
      <c r="E39" s="986">
        <f>E38*2</f>
        <v>65</v>
      </c>
      <c r="F39" s="986"/>
      <c r="G39" s="380">
        <v>155500</v>
      </c>
      <c r="H39" s="380">
        <v>148800</v>
      </c>
      <c r="I39" s="380">
        <v>141350</v>
      </c>
      <c r="J39" s="380">
        <v>133900</v>
      </c>
      <c r="K39" s="380">
        <v>126450</v>
      </c>
      <c r="L39" s="380">
        <v>119000</v>
      </c>
      <c r="M39" s="380">
        <v>111600</v>
      </c>
      <c r="N39" s="380">
        <v>104150</v>
      </c>
      <c r="O39" s="380">
        <v>96700</v>
      </c>
      <c r="P39" s="379"/>
      <c r="Q39" s="992"/>
      <c r="R39" s="985"/>
      <c r="S39" s="985"/>
      <c r="T39" s="380" t="s">
        <v>193</v>
      </c>
      <c r="U39" s="986">
        <f>U38*2</f>
        <v>65</v>
      </c>
      <c r="V39" s="986"/>
      <c r="W39" s="380">
        <v>155500</v>
      </c>
      <c r="X39" s="380">
        <v>148800</v>
      </c>
      <c r="Y39" s="380">
        <v>141350</v>
      </c>
      <c r="Z39" s="380">
        <v>133900</v>
      </c>
      <c r="AA39" s="380">
        <v>126450</v>
      </c>
      <c r="AB39" s="380">
        <v>119000</v>
      </c>
      <c r="AC39" s="380">
        <v>111600</v>
      </c>
      <c r="AD39" s="380">
        <v>104150</v>
      </c>
      <c r="AE39" s="380">
        <v>96700</v>
      </c>
    </row>
    <row r="40" spans="1:31">
      <c r="A40" s="992"/>
      <c r="B40" s="985" t="s">
        <v>194</v>
      </c>
      <c r="C40" s="984" t="s">
        <v>195</v>
      </c>
      <c r="D40" s="379" t="s">
        <v>162</v>
      </c>
      <c r="E40" s="986">
        <v>32.5</v>
      </c>
      <c r="F40" s="986"/>
      <c r="G40" s="381">
        <f>家賃収入!$F$8</f>
        <v>18300</v>
      </c>
      <c r="H40" s="381">
        <f>家賃収入!$F$8</f>
        <v>18300</v>
      </c>
      <c r="I40" s="381">
        <f>家賃収入!$F$8</f>
        <v>18300</v>
      </c>
      <c r="J40" s="381">
        <f>家賃収入!$F$8</f>
        <v>18300</v>
      </c>
      <c r="K40" s="381">
        <f>家賃収入!$F$8</f>
        <v>18300</v>
      </c>
      <c r="L40" s="381">
        <f>家賃収入!$F$8</f>
        <v>18300</v>
      </c>
      <c r="M40" s="381">
        <f>家賃収入!$F$8</f>
        <v>18300</v>
      </c>
      <c r="N40" s="381">
        <f>家賃収入!$F$8</f>
        <v>18300</v>
      </c>
      <c r="O40" s="381">
        <f>家賃収入!$F$8</f>
        <v>18300</v>
      </c>
      <c r="Q40" s="992"/>
      <c r="R40" s="985" t="s">
        <v>194</v>
      </c>
      <c r="S40" s="984" t="s">
        <v>195</v>
      </c>
      <c r="T40" s="379" t="s">
        <v>196</v>
      </c>
      <c r="U40" s="986">
        <v>32.5</v>
      </c>
      <c r="V40" s="986"/>
      <c r="W40" s="381">
        <f>家賃収入!$F$8</f>
        <v>18300</v>
      </c>
      <c r="X40" s="381">
        <f>家賃収入!$F$8</f>
        <v>18300</v>
      </c>
      <c r="Y40" s="381">
        <f>家賃収入!$F$8</f>
        <v>18300</v>
      </c>
      <c r="Z40" s="381">
        <f>家賃収入!$F$8</f>
        <v>18300</v>
      </c>
      <c r="AA40" s="381">
        <f>家賃収入!$F$8</f>
        <v>18300</v>
      </c>
      <c r="AB40" s="381">
        <f>家賃収入!$F$8</f>
        <v>18300</v>
      </c>
      <c r="AC40" s="381">
        <f>家賃収入!$F$8</f>
        <v>18300</v>
      </c>
      <c r="AD40" s="381">
        <f>家賃収入!$F$8</f>
        <v>18300</v>
      </c>
      <c r="AE40" s="381">
        <f>家賃収入!$F$8</f>
        <v>18300</v>
      </c>
    </row>
    <row r="41" spans="1:31">
      <c r="A41" s="992"/>
      <c r="B41" s="985"/>
      <c r="C41" s="984"/>
      <c r="D41" s="380" t="s">
        <v>193</v>
      </c>
      <c r="E41" s="986">
        <f>E40*2</f>
        <v>65</v>
      </c>
      <c r="F41" s="986"/>
      <c r="G41" s="381">
        <f>家賃収入!$P$27</f>
        <v>42300</v>
      </c>
      <c r="H41" s="381">
        <f>家賃収入!$P$27</f>
        <v>42300</v>
      </c>
      <c r="I41" s="381">
        <f>家賃収入!$P$27</f>
        <v>42300</v>
      </c>
      <c r="J41" s="381">
        <f>家賃収入!$P$27</f>
        <v>42300</v>
      </c>
      <c r="K41" s="381">
        <f>家賃収入!$P$27</f>
        <v>42300</v>
      </c>
      <c r="L41" s="381">
        <f>家賃収入!$P$27</f>
        <v>42300</v>
      </c>
      <c r="M41" s="381">
        <f>家賃収入!$P$27</f>
        <v>42300</v>
      </c>
      <c r="N41" s="381">
        <f>家賃収入!$P$27</f>
        <v>42300</v>
      </c>
      <c r="O41" s="381">
        <f>家賃収入!$P$27</f>
        <v>42300</v>
      </c>
      <c r="P41" s="393"/>
      <c r="Q41" s="992"/>
      <c r="R41" s="985"/>
      <c r="S41" s="984"/>
      <c r="T41" s="379" t="s">
        <v>197</v>
      </c>
      <c r="U41" s="986">
        <v>32.5</v>
      </c>
      <c r="V41" s="986"/>
      <c r="W41" s="381">
        <f>家賃収入!$F$27</f>
        <v>21100</v>
      </c>
      <c r="X41" s="381">
        <f>家賃収入!$F$27</f>
        <v>21100</v>
      </c>
      <c r="Y41" s="381">
        <f>家賃収入!$F$27</f>
        <v>21100</v>
      </c>
      <c r="Z41" s="381">
        <f>家賃収入!$F$27</f>
        <v>21100</v>
      </c>
      <c r="AA41" s="381">
        <f>家賃収入!$F$27</f>
        <v>21100</v>
      </c>
      <c r="AB41" s="381">
        <f>家賃収入!$F$27</f>
        <v>21100</v>
      </c>
      <c r="AC41" s="381">
        <f>家賃収入!$F$27</f>
        <v>21100</v>
      </c>
      <c r="AD41" s="381">
        <f>家賃収入!$F$27</f>
        <v>21100</v>
      </c>
      <c r="AE41" s="381">
        <f>家賃収入!$F$27</f>
        <v>21100</v>
      </c>
    </row>
    <row r="42" spans="1:31">
      <c r="A42" s="992"/>
      <c r="B42" s="985"/>
      <c r="C42" s="984" t="s">
        <v>198</v>
      </c>
      <c r="D42" s="379" t="s">
        <v>162</v>
      </c>
      <c r="E42" s="986">
        <v>32.5</v>
      </c>
      <c r="F42" s="986"/>
      <c r="G42" s="381">
        <f>ROUND((G38-G40)/2,-2)</f>
        <v>30700</v>
      </c>
      <c r="H42" s="381">
        <f>ROUND((H38-H40)/2,-2)</f>
        <v>29000</v>
      </c>
      <c r="I42" s="381">
        <f>ROUND((I38-I40)/2,-2)</f>
        <v>27100</v>
      </c>
      <c r="J42" s="381">
        <f>ROUND((J38-J40)/2,-2)</f>
        <v>25300</v>
      </c>
      <c r="K42" s="381"/>
      <c r="L42" s="381"/>
      <c r="M42" s="381"/>
      <c r="N42" s="381"/>
      <c r="O42" s="381"/>
      <c r="P42" s="393"/>
      <c r="Q42" s="992"/>
      <c r="R42" s="985"/>
      <c r="S42" s="984"/>
      <c r="T42" s="380" t="s">
        <v>193</v>
      </c>
      <c r="U42" s="986">
        <f>U40*2</f>
        <v>65</v>
      </c>
      <c r="V42" s="986"/>
      <c r="W42" s="381">
        <f>家賃収入!$P$27</f>
        <v>42300</v>
      </c>
      <c r="X42" s="381">
        <f>家賃収入!$P$27</f>
        <v>42300</v>
      </c>
      <c r="Y42" s="381">
        <f>家賃収入!$P$27</f>
        <v>42300</v>
      </c>
      <c r="Z42" s="381">
        <f>家賃収入!$P$27</f>
        <v>42300</v>
      </c>
      <c r="AA42" s="381">
        <f>家賃収入!$P$27</f>
        <v>42300</v>
      </c>
      <c r="AB42" s="381">
        <f>家賃収入!$P$27</f>
        <v>42300</v>
      </c>
      <c r="AC42" s="381">
        <f>家賃収入!$P$27</f>
        <v>42300</v>
      </c>
      <c r="AD42" s="381">
        <f>家賃収入!$P$27</f>
        <v>42300</v>
      </c>
      <c r="AE42" s="381">
        <f>家賃収入!$P$27</f>
        <v>42300</v>
      </c>
    </row>
    <row r="43" spans="1:31">
      <c r="A43" s="992"/>
      <c r="B43" s="985"/>
      <c r="C43" s="984"/>
      <c r="D43" s="380" t="s">
        <v>193</v>
      </c>
      <c r="E43" s="986">
        <f>E42*2</f>
        <v>65</v>
      </c>
      <c r="F43" s="986"/>
      <c r="G43" s="381">
        <v>18000</v>
      </c>
      <c r="H43" s="381">
        <v>18000</v>
      </c>
      <c r="I43" s="381">
        <v>18000</v>
      </c>
      <c r="J43" s="381">
        <v>18000</v>
      </c>
      <c r="K43" s="381"/>
      <c r="L43" s="381"/>
      <c r="M43" s="381"/>
      <c r="N43" s="381"/>
      <c r="O43" s="381"/>
      <c r="P43" s="379"/>
      <c r="Q43" s="992"/>
      <c r="R43" s="985"/>
      <c r="S43" s="985" t="s">
        <v>198</v>
      </c>
      <c r="T43" s="379" t="s">
        <v>196</v>
      </c>
      <c r="U43" s="986">
        <v>32.5</v>
      </c>
      <c r="V43" s="986"/>
      <c r="W43" s="381">
        <f>ROUND((W38-W40)/2,-2)</f>
        <v>30700</v>
      </c>
      <c r="X43" s="381">
        <f t="shared" ref="X43:Z43" si="25">ROUND((X38-X40)/2,-2)</f>
        <v>29000</v>
      </c>
      <c r="Y43" s="381">
        <f t="shared" si="25"/>
        <v>27100</v>
      </c>
      <c r="Z43" s="381">
        <f t="shared" si="25"/>
        <v>25300</v>
      </c>
      <c r="AA43" s="381"/>
      <c r="AB43" s="381"/>
      <c r="AC43" s="381"/>
      <c r="AD43" s="381"/>
      <c r="AE43" s="381"/>
    </row>
    <row r="44" spans="1:31">
      <c r="A44" s="992"/>
      <c r="B44" s="985"/>
      <c r="C44" s="984" t="s">
        <v>199</v>
      </c>
      <c r="D44" s="984"/>
      <c r="E44" s="984"/>
      <c r="F44" s="984"/>
      <c r="G44" s="379">
        <f t="shared" ref="G44:O44" si="26">SUM(G40:G43)*5*8*12</f>
        <v>52464000</v>
      </c>
      <c r="H44" s="379">
        <f t="shared" si="26"/>
        <v>51648000</v>
      </c>
      <c r="I44" s="379">
        <f t="shared" si="26"/>
        <v>50736000</v>
      </c>
      <c r="J44" s="379">
        <f t="shared" si="26"/>
        <v>49872000</v>
      </c>
      <c r="K44" s="379">
        <f t="shared" si="26"/>
        <v>29088000</v>
      </c>
      <c r="L44" s="379">
        <f t="shared" si="26"/>
        <v>29088000</v>
      </c>
      <c r="M44" s="379">
        <f t="shared" si="26"/>
        <v>29088000</v>
      </c>
      <c r="N44" s="379">
        <f t="shared" si="26"/>
        <v>29088000</v>
      </c>
      <c r="O44" s="379">
        <f t="shared" si="26"/>
        <v>29088000</v>
      </c>
      <c r="Q44" s="992"/>
      <c r="R44" s="985"/>
      <c r="S44" s="985"/>
      <c r="T44" s="379" t="s">
        <v>197</v>
      </c>
      <c r="U44" s="986">
        <v>32.5</v>
      </c>
      <c r="V44" s="986"/>
      <c r="W44" s="381">
        <f>ROUND((W38-W41)/2,-2)</f>
        <v>29300</v>
      </c>
      <c r="X44" s="381">
        <f t="shared" ref="X44:Z44" si="27">ROUND((X38-X41)/2,-2)</f>
        <v>27600</v>
      </c>
      <c r="Y44" s="381">
        <f t="shared" si="27"/>
        <v>25700</v>
      </c>
      <c r="Z44" s="381">
        <f t="shared" si="27"/>
        <v>23900</v>
      </c>
      <c r="AA44" s="381"/>
      <c r="AB44" s="381"/>
      <c r="AC44" s="381"/>
      <c r="AD44" s="381"/>
      <c r="AE44" s="381"/>
    </row>
    <row r="45" spans="1:31">
      <c r="A45" s="992"/>
      <c r="B45" s="984" t="s">
        <v>200</v>
      </c>
      <c r="C45" s="984"/>
      <c r="D45" s="984"/>
      <c r="E45" s="984"/>
      <c r="F45" s="984"/>
      <c r="G45" s="379">
        <f>2300*16*12*5</f>
        <v>2208000</v>
      </c>
      <c r="H45" s="379">
        <f t="shared" ref="H45:O45" si="28">2300*16*12*5</f>
        <v>2208000</v>
      </c>
      <c r="I45" s="379">
        <f t="shared" si="28"/>
        <v>2208000</v>
      </c>
      <c r="J45" s="379">
        <f t="shared" si="28"/>
        <v>2208000</v>
      </c>
      <c r="K45" s="379">
        <f t="shared" si="28"/>
        <v>2208000</v>
      </c>
      <c r="L45" s="379">
        <f t="shared" si="28"/>
        <v>2208000</v>
      </c>
      <c r="M45" s="379">
        <f t="shared" si="28"/>
        <v>2208000</v>
      </c>
      <c r="N45" s="379">
        <f t="shared" si="28"/>
        <v>2208000</v>
      </c>
      <c r="O45" s="379">
        <f t="shared" si="28"/>
        <v>2208000</v>
      </c>
      <c r="Q45" s="992"/>
      <c r="R45" s="985"/>
      <c r="S45" s="985"/>
      <c r="T45" s="380" t="s">
        <v>193</v>
      </c>
      <c r="U45" s="986">
        <f>U43*2</f>
        <v>65</v>
      </c>
      <c r="V45" s="986"/>
      <c r="W45" s="381">
        <v>18000</v>
      </c>
      <c r="X45" s="381">
        <v>18000</v>
      </c>
      <c r="Y45" s="381">
        <v>18000</v>
      </c>
      <c r="Z45" s="381">
        <v>18000</v>
      </c>
      <c r="AA45" s="381"/>
      <c r="AB45" s="381"/>
      <c r="AC45" s="381"/>
      <c r="AD45" s="381"/>
      <c r="AE45" s="381"/>
    </row>
    <row r="46" spans="1:31" ht="18">
      <c r="A46" s="992"/>
      <c r="B46" s="996" t="s">
        <v>201</v>
      </c>
      <c r="C46" s="996"/>
      <c r="D46" s="996"/>
      <c r="E46" s="996"/>
      <c r="F46" s="996"/>
      <c r="G46" s="383">
        <f>SUM(G44:G45)</f>
        <v>54672000</v>
      </c>
      <c r="H46" s="383">
        <f t="shared" ref="H46:O46" si="29">G46+SUM(H44:H45)</f>
        <v>108528000</v>
      </c>
      <c r="I46" s="383">
        <f t="shared" si="29"/>
        <v>161472000</v>
      </c>
      <c r="J46" s="383">
        <f t="shared" si="29"/>
        <v>213552000</v>
      </c>
      <c r="K46" s="383">
        <f t="shared" si="29"/>
        <v>244848000</v>
      </c>
      <c r="L46" s="383">
        <f t="shared" si="29"/>
        <v>276144000</v>
      </c>
      <c r="M46" s="383">
        <f t="shared" si="29"/>
        <v>307440000</v>
      </c>
      <c r="N46" s="383">
        <f t="shared" si="29"/>
        <v>338736000</v>
      </c>
      <c r="O46" s="385">
        <f t="shared" si="29"/>
        <v>370032000</v>
      </c>
      <c r="P46" s="379"/>
      <c r="Q46" s="992"/>
      <c r="R46" s="985"/>
      <c r="S46" s="984" t="s">
        <v>199</v>
      </c>
      <c r="T46" s="984"/>
      <c r="U46" s="984"/>
      <c r="V46" s="984"/>
      <c r="W46" s="379">
        <f>((W40+W43)*4*12*5)+((W41+W44)*4*12*5)+((W42+W45)*8*12*5)</f>
        <v>52800000</v>
      </c>
      <c r="X46" s="379">
        <f t="shared" ref="X46:AD46" si="30">((X40+X43)*4*12*5)+((X41+X44)*4*12*5)+((X42+X45)*8*12*5)</f>
        <v>51984000</v>
      </c>
      <c r="Y46" s="379">
        <f t="shared" si="30"/>
        <v>51072000</v>
      </c>
      <c r="Z46" s="379">
        <f t="shared" si="30"/>
        <v>50208000</v>
      </c>
      <c r="AA46" s="379">
        <f t="shared" si="30"/>
        <v>29760000</v>
      </c>
      <c r="AB46" s="379">
        <f t="shared" si="30"/>
        <v>29760000</v>
      </c>
      <c r="AC46" s="379">
        <f t="shared" si="30"/>
        <v>29760000</v>
      </c>
      <c r="AD46" s="379">
        <f t="shared" si="30"/>
        <v>29760000</v>
      </c>
      <c r="AE46" s="379">
        <f>((AE40+AE43)*4*12*5)+((AE41+AE44)*4*12*5)+((AE42+AE45)*8*12*5)</f>
        <v>29760000</v>
      </c>
    </row>
    <row r="47" spans="1:31">
      <c r="A47" s="998" t="s">
        <v>202</v>
      </c>
      <c r="B47" s="984" t="s">
        <v>203</v>
      </c>
      <c r="C47" s="984"/>
      <c r="D47" s="984"/>
      <c r="E47" s="984"/>
      <c r="F47" s="984"/>
      <c r="G47" s="379">
        <f>G30</f>
        <v>165000000</v>
      </c>
      <c r="H47" s="379">
        <v>0</v>
      </c>
      <c r="I47" s="379">
        <v>0</v>
      </c>
      <c r="J47" s="379">
        <v>0</v>
      </c>
      <c r="K47" s="379">
        <v>0</v>
      </c>
      <c r="L47" s="379">
        <v>0</v>
      </c>
      <c r="M47" s="379">
        <v>0</v>
      </c>
      <c r="N47" s="379">
        <v>0</v>
      </c>
      <c r="O47" s="379">
        <v>0</v>
      </c>
      <c r="P47" s="380"/>
      <c r="Q47" s="992"/>
      <c r="R47" s="984" t="s">
        <v>200</v>
      </c>
      <c r="S47" s="984"/>
      <c r="T47" s="984"/>
      <c r="U47" s="984"/>
      <c r="V47" s="984"/>
      <c r="W47" s="379">
        <f>2300*16*12*5</f>
        <v>2208000</v>
      </c>
      <c r="X47" s="379">
        <f t="shared" ref="X47:AE47" si="31">2300*16*12*5</f>
        <v>2208000</v>
      </c>
      <c r="Y47" s="379">
        <f t="shared" si="31"/>
        <v>2208000</v>
      </c>
      <c r="Z47" s="379">
        <f t="shared" si="31"/>
        <v>2208000</v>
      </c>
      <c r="AA47" s="379">
        <f t="shared" si="31"/>
        <v>2208000</v>
      </c>
      <c r="AB47" s="379">
        <f t="shared" si="31"/>
        <v>2208000</v>
      </c>
      <c r="AC47" s="379">
        <f t="shared" si="31"/>
        <v>2208000</v>
      </c>
      <c r="AD47" s="379">
        <f t="shared" si="31"/>
        <v>2208000</v>
      </c>
      <c r="AE47" s="379">
        <f t="shared" si="31"/>
        <v>2208000</v>
      </c>
    </row>
    <row r="48" spans="1:31" ht="18">
      <c r="A48" s="998"/>
      <c r="B48" s="984" t="s">
        <v>204</v>
      </c>
      <c r="C48" s="984"/>
      <c r="D48" s="984"/>
      <c r="E48" s="984"/>
      <c r="F48" s="984"/>
      <c r="G48" s="379">
        <f>[1]収支表!$J$10*1000</f>
        <v>604800</v>
      </c>
      <c r="H48" s="379">
        <f>SUM([1]収支表!$K$12:$O$12)*1000</f>
        <v>3024000</v>
      </c>
      <c r="I48" s="379">
        <f>SUM([1]収支表!$P$12:$T$12)*1000</f>
        <v>10744960.000000002</v>
      </c>
      <c r="J48" s="379">
        <f>SUM([1]収支表!$U$12:$Y$12)*1000</f>
        <v>33933759.999999993</v>
      </c>
      <c r="K48" s="379">
        <f>SUM([1]収支表!$Z$12:$AD$12)*1000</f>
        <v>13105120.000000009</v>
      </c>
      <c r="L48" s="379">
        <f>SUM([1]収支表!$AE$12:$AI$12)*1000</f>
        <v>16669120.000000017</v>
      </c>
      <c r="M48" s="379">
        <f>SUM([1]収支表!$AJ$12:$AN$12)*1000</f>
        <v>13019040.000000007</v>
      </c>
      <c r="N48" s="379">
        <f>SUM([1]収支表!$AO$12:$AS$12)*1000</f>
        <v>9525440.0000000019</v>
      </c>
      <c r="O48" s="379">
        <f>SUM([1]収支表!$AT$12:$AX$12)*1000</f>
        <v>10744960.000000006</v>
      </c>
      <c r="Q48" s="992"/>
      <c r="R48" s="996" t="s">
        <v>201</v>
      </c>
      <c r="S48" s="996"/>
      <c r="T48" s="996"/>
      <c r="U48" s="996"/>
      <c r="V48" s="384"/>
      <c r="W48" s="383">
        <f>SUM(W46:W47)</f>
        <v>55008000</v>
      </c>
      <c r="X48" s="383">
        <f t="shared" ref="X48:AE48" si="32">W48+SUM(X46:X47)</f>
        <v>109200000</v>
      </c>
      <c r="Y48" s="383">
        <f t="shared" si="32"/>
        <v>162480000</v>
      </c>
      <c r="Z48" s="383">
        <f t="shared" si="32"/>
        <v>214896000</v>
      </c>
      <c r="AA48" s="383">
        <f t="shared" si="32"/>
        <v>246864000</v>
      </c>
      <c r="AB48" s="383">
        <f t="shared" si="32"/>
        <v>278832000</v>
      </c>
      <c r="AC48" s="383">
        <f t="shared" si="32"/>
        <v>310800000</v>
      </c>
      <c r="AD48" s="383">
        <f t="shared" si="32"/>
        <v>342768000</v>
      </c>
      <c r="AE48" s="385">
        <f t="shared" si="32"/>
        <v>374736000</v>
      </c>
    </row>
    <row r="49" spans="1:31" ht="18">
      <c r="A49" s="998"/>
      <c r="B49" s="999" t="s">
        <v>201</v>
      </c>
      <c r="C49" s="999"/>
      <c r="D49" s="999"/>
      <c r="E49" s="999"/>
      <c r="F49" s="999"/>
      <c r="G49" s="386">
        <f>SUM(G47:G48)</f>
        <v>165604800</v>
      </c>
      <c r="H49" s="386">
        <f>SUM(H47:H48)+G49</f>
        <v>168628800</v>
      </c>
      <c r="I49" s="386">
        <f t="shared" ref="I49" si="33">SUM(I47:I48)+H49</f>
        <v>179373760</v>
      </c>
      <c r="J49" s="386">
        <f t="shared" ref="J49" si="34">SUM(J47:J48)+I49</f>
        <v>213307520</v>
      </c>
      <c r="K49" s="386">
        <f t="shared" ref="K49:O49" si="35">SUM(K47:K48)+J49</f>
        <v>226412640</v>
      </c>
      <c r="L49" s="386">
        <f t="shared" si="35"/>
        <v>243081760.00000003</v>
      </c>
      <c r="M49" s="386">
        <f t="shared" si="35"/>
        <v>256100800.00000003</v>
      </c>
      <c r="N49" s="386">
        <f t="shared" si="35"/>
        <v>265626240.00000003</v>
      </c>
      <c r="O49" s="387">
        <f t="shared" si="35"/>
        <v>276371200.00000006</v>
      </c>
      <c r="Q49" s="998" t="s">
        <v>202</v>
      </c>
      <c r="R49" s="984" t="s">
        <v>203</v>
      </c>
      <c r="S49" s="984"/>
      <c r="T49" s="984"/>
      <c r="U49" s="984"/>
      <c r="V49" s="984"/>
      <c r="W49" s="379">
        <f>W32</f>
        <v>165000000</v>
      </c>
      <c r="X49" s="379">
        <v>0</v>
      </c>
      <c r="Y49" s="379">
        <v>0</v>
      </c>
      <c r="Z49" s="379">
        <v>0</v>
      </c>
      <c r="AA49" s="379">
        <v>0</v>
      </c>
      <c r="AB49" s="379">
        <v>0</v>
      </c>
      <c r="AC49" s="379">
        <v>0</v>
      </c>
      <c r="AD49" s="379">
        <v>0</v>
      </c>
      <c r="AE49" s="379">
        <v>0</v>
      </c>
    </row>
    <row r="50" spans="1:31" ht="18">
      <c r="A50" s="388"/>
      <c r="B50" s="389"/>
      <c r="C50" s="389"/>
      <c r="D50" s="389"/>
      <c r="E50" s="389"/>
      <c r="F50" s="389"/>
      <c r="G50" s="390"/>
      <c r="H50" s="390"/>
      <c r="I50" s="390"/>
      <c r="J50" s="390"/>
      <c r="K50" s="390"/>
      <c r="L50" s="390"/>
      <c r="M50" s="390"/>
      <c r="N50" s="390"/>
      <c r="O50" s="391"/>
      <c r="Q50" s="998"/>
      <c r="R50" s="984" t="s">
        <v>204</v>
      </c>
      <c r="S50" s="984"/>
      <c r="T50" s="984"/>
      <c r="U50" s="984"/>
      <c r="V50" s="984"/>
      <c r="W50" s="379">
        <f>[1]収支表!$J$10*1000</f>
        <v>604800</v>
      </c>
      <c r="X50" s="379">
        <f>SUM([1]収支表!$K$12:$O$12)*1000</f>
        <v>3024000</v>
      </c>
      <c r="Y50" s="379">
        <f>SUM([1]収支表!$P$12:$T$12)*1000</f>
        <v>10744960.000000002</v>
      </c>
      <c r="Z50" s="379">
        <f>SUM([1]収支表!$U$12:$Y$12)*1000</f>
        <v>33933759.999999993</v>
      </c>
      <c r="AA50" s="379">
        <f>SUM([1]収支表!$Z$12:$AD$12)*1000</f>
        <v>13105120.000000009</v>
      </c>
      <c r="AB50" s="379">
        <f>SUM([1]収支表!$AE$12:$AI$12)*1000</f>
        <v>16669120.000000017</v>
      </c>
      <c r="AC50" s="379">
        <f>SUM([1]収支表!$AJ$12:$AN$12)*1000</f>
        <v>13019040.000000007</v>
      </c>
      <c r="AD50" s="379">
        <f>SUM([1]収支表!$AO$12:$AS$12)*1000</f>
        <v>9525440.0000000019</v>
      </c>
      <c r="AE50" s="379">
        <f>SUM([1]収支表!$AT$12:$AX$12)*1000</f>
        <v>10744960.000000006</v>
      </c>
    </row>
    <row r="51" spans="1:31" ht="18">
      <c r="A51" s="388"/>
      <c r="B51" s="389"/>
      <c r="C51" s="389"/>
      <c r="D51" s="389"/>
      <c r="E51" s="389"/>
      <c r="F51" s="389"/>
      <c r="G51" s="390"/>
      <c r="H51" s="390"/>
      <c r="I51" s="390"/>
      <c r="J51" s="390"/>
      <c r="K51" s="390"/>
      <c r="L51" s="390"/>
      <c r="M51" s="390"/>
      <c r="N51" s="390"/>
      <c r="O51" s="391"/>
      <c r="Q51" s="998"/>
      <c r="R51" s="999" t="s">
        <v>201</v>
      </c>
      <c r="S51" s="999"/>
      <c r="T51" s="999"/>
      <c r="U51" s="999"/>
      <c r="V51" s="999"/>
      <c r="W51" s="386">
        <f>SUM(W49:W50)</f>
        <v>165604800</v>
      </c>
      <c r="X51" s="386">
        <f>SUM(X49:X50)+W51</f>
        <v>168628800</v>
      </c>
      <c r="Y51" s="386">
        <f t="shared" ref="Y51" si="36">SUM(Y49:Y50)+X51</f>
        <v>179373760</v>
      </c>
      <c r="Z51" s="386">
        <f t="shared" ref="Z51" si="37">SUM(Z49:Z50)+Y51</f>
        <v>213307520</v>
      </c>
      <c r="AA51" s="386">
        <f t="shared" ref="AA51:AD51" si="38">SUM(AA49:AA50)+Z51</f>
        <v>226412640</v>
      </c>
      <c r="AB51" s="386">
        <f t="shared" si="38"/>
        <v>243081760.00000003</v>
      </c>
      <c r="AC51" s="386">
        <f t="shared" si="38"/>
        <v>256100800.00000003</v>
      </c>
      <c r="AD51" s="386">
        <f t="shared" si="38"/>
        <v>265626240.00000003</v>
      </c>
      <c r="AE51" s="387">
        <f>SUM(AE49:AE50)+AD51</f>
        <v>276371200.00000006</v>
      </c>
    </row>
    <row r="52" spans="1:31">
      <c r="B52" s="392"/>
      <c r="C52" s="392"/>
      <c r="D52" s="392"/>
      <c r="E52" s="392"/>
      <c r="F52" s="392"/>
      <c r="G52" s="379"/>
      <c r="H52" s="379"/>
      <c r="I52" s="379"/>
      <c r="J52" s="379"/>
      <c r="K52" s="379"/>
      <c r="L52" s="379"/>
      <c r="M52" s="379"/>
      <c r="N52" s="379"/>
      <c r="O52" s="379"/>
      <c r="R52" s="392"/>
      <c r="S52" s="392"/>
      <c r="T52" s="392"/>
      <c r="U52" s="392"/>
      <c r="V52" s="392"/>
      <c r="W52" s="379"/>
      <c r="X52" s="379"/>
      <c r="Y52" s="379"/>
      <c r="Z52" s="379"/>
      <c r="AA52" s="379"/>
      <c r="AB52" s="379"/>
      <c r="AC52" s="379"/>
      <c r="AD52" s="379"/>
      <c r="AE52" s="379"/>
    </row>
    <row r="53" spans="1:31" ht="18">
      <c r="A53" s="992" t="s">
        <v>176</v>
      </c>
      <c r="B53" s="987" t="s">
        <v>177</v>
      </c>
      <c r="C53" s="375" t="s">
        <v>178</v>
      </c>
      <c r="D53" s="376" t="s">
        <v>179</v>
      </c>
      <c r="F53" s="377" t="s">
        <v>180</v>
      </c>
      <c r="G53" s="989" t="s">
        <v>181</v>
      </c>
      <c r="H53" s="984" t="s">
        <v>182</v>
      </c>
      <c r="I53" s="984" t="s">
        <v>183</v>
      </c>
      <c r="J53" s="984" t="s">
        <v>184</v>
      </c>
      <c r="K53" s="984" t="s">
        <v>185</v>
      </c>
      <c r="L53" s="984" t="s">
        <v>186</v>
      </c>
      <c r="M53" s="984" t="s">
        <v>187</v>
      </c>
      <c r="N53" s="984" t="s">
        <v>188</v>
      </c>
      <c r="O53" s="984" t="s">
        <v>189</v>
      </c>
      <c r="P53" s="379"/>
      <c r="Q53" s="992" t="s">
        <v>176</v>
      </c>
      <c r="R53" s="987" t="s">
        <v>177</v>
      </c>
      <c r="S53" s="375" t="s">
        <v>178</v>
      </c>
      <c r="T53" s="376" t="s">
        <v>190</v>
      </c>
      <c r="V53" s="377" t="s">
        <v>180</v>
      </c>
      <c r="W53" s="989" t="s">
        <v>181</v>
      </c>
      <c r="X53" s="984" t="s">
        <v>182</v>
      </c>
      <c r="Y53" s="984" t="s">
        <v>183</v>
      </c>
      <c r="Z53" s="984" t="s">
        <v>184</v>
      </c>
      <c r="AA53" s="984" t="s">
        <v>185</v>
      </c>
      <c r="AB53" s="984" t="s">
        <v>186</v>
      </c>
      <c r="AC53" s="984" t="s">
        <v>187</v>
      </c>
      <c r="AD53" s="984" t="s">
        <v>188</v>
      </c>
      <c r="AE53" s="984" t="s">
        <v>189</v>
      </c>
    </row>
    <row r="54" spans="1:31" ht="18">
      <c r="A54" s="992"/>
      <c r="B54" s="988"/>
      <c r="C54" s="378" t="s">
        <v>191</v>
      </c>
      <c r="D54" s="378" t="s">
        <v>208</v>
      </c>
      <c r="E54" s="377" t="s">
        <v>165</v>
      </c>
      <c r="G54" s="989"/>
      <c r="H54" s="984"/>
      <c r="I54" s="984"/>
      <c r="J54" s="984"/>
      <c r="K54" s="984"/>
      <c r="L54" s="984"/>
      <c r="M54" s="984"/>
      <c r="N54" s="984"/>
      <c r="O54" s="984"/>
      <c r="P54" s="379"/>
      <c r="Q54" s="992"/>
      <c r="R54" s="988"/>
      <c r="S54" s="378" t="s">
        <v>191</v>
      </c>
      <c r="T54" s="378" t="s">
        <v>208</v>
      </c>
      <c r="U54" s="377" t="s">
        <v>165</v>
      </c>
      <c r="W54" s="989"/>
      <c r="X54" s="984"/>
      <c r="Y54" s="984"/>
      <c r="Z54" s="984"/>
      <c r="AA54" s="984"/>
      <c r="AB54" s="984"/>
      <c r="AC54" s="984"/>
      <c r="AD54" s="984"/>
      <c r="AE54" s="984"/>
    </row>
    <row r="55" spans="1:31">
      <c r="A55" s="992"/>
      <c r="B55" s="985" t="s">
        <v>192</v>
      </c>
      <c r="C55" s="985"/>
      <c r="D55" s="379" t="s">
        <v>162</v>
      </c>
      <c r="E55" s="986">
        <v>32.5</v>
      </c>
      <c r="F55" s="986"/>
      <c r="G55" s="379">
        <v>79650</v>
      </c>
      <c r="H55" s="379">
        <v>76300</v>
      </c>
      <c r="I55" s="379">
        <v>72550</v>
      </c>
      <c r="J55" s="379">
        <v>68850</v>
      </c>
      <c r="K55" s="379">
        <v>65150</v>
      </c>
      <c r="L55" s="379">
        <v>61400</v>
      </c>
      <c r="M55" s="379">
        <v>59150</v>
      </c>
      <c r="N55" s="379">
        <v>55450</v>
      </c>
      <c r="O55" s="379">
        <v>50250</v>
      </c>
      <c r="Q55" s="992"/>
      <c r="R55" s="985" t="s">
        <v>192</v>
      </c>
      <c r="S55" s="985"/>
      <c r="T55" s="379" t="s">
        <v>162</v>
      </c>
      <c r="U55" s="986">
        <v>32.5</v>
      </c>
      <c r="V55" s="986"/>
      <c r="W55" s="379">
        <v>79650</v>
      </c>
      <c r="X55" s="379">
        <v>76300</v>
      </c>
      <c r="Y55" s="379">
        <v>72550</v>
      </c>
      <c r="Z55" s="379">
        <v>68850</v>
      </c>
      <c r="AA55" s="379">
        <v>65150</v>
      </c>
      <c r="AB55" s="379">
        <v>61400</v>
      </c>
      <c r="AC55" s="379">
        <v>59150</v>
      </c>
      <c r="AD55" s="379">
        <v>55450</v>
      </c>
      <c r="AE55" s="379">
        <v>50250</v>
      </c>
    </row>
    <row r="56" spans="1:31">
      <c r="A56" s="992"/>
      <c r="B56" s="985"/>
      <c r="C56" s="985"/>
      <c r="D56" s="380" t="s">
        <v>193</v>
      </c>
      <c r="E56" s="986">
        <f>E55*2</f>
        <v>65</v>
      </c>
      <c r="F56" s="986"/>
      <c r="G56" s="380">
        <v>155500</v>
      </c>
      <c r="H56" s="380">
        <v>148800</v>
      </c>
      <c r="I56" s="380">
        <v>141350</v>
      </c>
      <c r="J56" s="380">
        <v>133900</v>
      </c>
      <c r="K56" s="380">
        <v>126450</v>
      </c>
      <c r="L56" s="380">
        <v>119000</v>
      </c>
      <c r="M56" s="380">
        <v>111600</v>
      </c>
      <c r="N56" s="380">
        <v>104150</v>
      </c>
      <c r="O56" s="380">
        <v>96700</v>
      </c>
      <c r="P56" s="393"/>
      <c r="Q56" s="992"/>
      <c r="R56" s="985"/>
      <c r="S56" s="985"/>
      <c r="T56" s="380" t="s">
        <v>193</v>
      </c>
      <c r="U56" s="986">
        <f>U55*2</f>
        <v>65</v>
      </c>
      <c r="V56" s="986"/>
      <c r="W56" s="380">
        <v>155500</v>
      </c>
      <c r="X56" s="380">
        <v>148800</v>
      </c>
      <c r="Y56" s="380">
        <v>141350</v>
      </c>
      <c r="Z56" s="380">
        <v>133900</v>
      </c>
      <c r="AA56" s="380">
        <v>126450</v>
      </c>
      <c r="AB56" s="380">
        <v>119000</v>
      </c>
      <c r="AC56" s="380">
        <v>111600</v>
      </c>
      <c r="AD56" s="380">
        <v>104150</v>
      </c>
      <c r="AE56" s="380">
        <v>96700</v>
      </c>
    </row>
    <row r="57" spans="1:31">
      <c r="A57" s="992"/>
      <c r="B57" s="985" t="s">
        <v>194</v>
      </c>
      <c r="C57" s="984" t="s">
        <v>195</v>
      </c>
      <c r="D57" s="379" t="s">
        <v>162</v>
      </c>
      <c r="E57" s="986">
        <v>32.5</v>
      </c>
      <c r="F57" s="986"/>
      <c r="G57" s="381">
        <f>家賃収入!$F$8</f>
        <v>18300</v>
      </c>
      <c r="H57" s="381">
        <f>家賃収入!$F$8</f>
        <v>18300</v>
      </c>
      <c r="I57" s="381">
        <f>家賃収入!$F$8</f>
        <v>18300</v>
      </c>
      <c r="J57" s="381">
        <f>家賃収入!$F$8</f>
        <v>18300</v>
      </c>
      <c r="K57" s="381">
        <f>家賃収入!$F$8</f>
        <v>18300</v>
      </c>
      <c r="L57" s="381">
        <f>家賃収入!$F$8</f>
        <v>18300</v>
      </c>
      <c r="M57" s="381">
        <f>家賃収入!$F$8</f>
        <v>18300</v>
      </c>
      <c r="N57" s="381">
        <f>家賃収入!$F$8</f>
        <v>18300</v>
      </c>
      <c r="O57" s="381">
        <f>家賃収入!$F$8</f>
        <v>18300</v>
      </c>
      <c r="P57" s="393"/>
      <c r="Q57" s="992"/>
      <c r="R57" s="985" t="s">
        <v>194</v>
      </c>
      <c r="S57" s="984" t="s">
        <v>195</v>
      </c>
      <c r="T57" s="379" t="s">
        <v>196</v>
      </c>
      <c r="U57" s="986">
        <v>32.5</v>
      </c>
      <c r="V57" s="986"/>
      <c r="W57" s="381">
        <f>家賃収入!$F$8</f>
        <v>18300</v>
      </c>
      <c r="X57" s="381">
        <f>家賃収入!$F$8</f>
        <v>18300</v>
      </c>
      <c r="Y57" s="381">
        <f>家賃収入!$F$8</f>
        <v>18300</v>
      </c>
      <c r="Z57" s="381">
        <f>家賃収入!$F$8</f>
        <v>18300</v>
      </c>
      <c r="AA57" s="381">
        <f>家賃収入!$F$8</f>
        <v>18300</v>
      </c>
      <c r="AB57" s="381">
        <f>家賃収入!$F$8</f>
        <v>18300</v>
      </c>
      <c r="AC57" s="381">
        <f>家賃収入!$F$8</f>
        <v>18300</v>
      </c>
      <c r="AD57" s="381">
        <f>家賃収入!$F$8</f>
        <v>18300</v>
      </c>
      <c r="AE57" s="381">
        <f>家賃収入!$F$8</f>
        <v>18300</v>
      </c>
    </row>
    <row r="58" spans="1:31">
      <c r="A58" s="992"/>
      <c r="B58" s="984"/>
      <c r="C58" s="984"/>
      <c r="D58" s="380" t="s">
        <v>206</v>
      </c>
      <c r="E58" s="986">
        <f>E57*2</f>
        <v>65</v>
      </c>
      <c r="F58" s="986"/>
      <c r="G58" s="381">
        <f>家賃収入!$P$27</f>
        <v>42300</v>
      </c>
      <c r="H58" s="381">
        <f>家賃収入!$P$27</f>
        <v>42300</v>
      </c>
      <c r="I58" s="381">
        <f>家賃収入!$P$27</f>
        <v>42300</v>
      </c>
      <c r="J58" s="381">
        <f>家賃収入!$P$27</f>
        <v>42300</v>
      </c>
      <c r="K58" s="381">
        <f>家賃収入!$P$27</f>
        <v>42300</v>
      </c>
      <c r="L58" s="381">
        <f>家賃収入!$P$27</f>
        <v>42300</v>
      </c>
      <c r="M58" s="381">
        <f>家賃収入!$P$27</f>
        <v>42300</v>
      </c>
      <c r="N58" s="381">
        <f>家賃収入!$P$27</f>
        <v>42300</v>
      </c>
      <c r="O58" s="381">
        <f>家賃収入!$P$27</f>
        <v>42300</v>
      </c>
      <c r="Q58" s="992"/>
      <c r="R58" s="985"/>
      <c r="S58" s="984"/>
      <c r="T58" s="379" t="s">
        <v>197</v>
      </c>
      <c r="U58" s="986">
        <v>32.5</v>
      </c>
      <c r="V58" s="986"/>
      <c r="W58" s="381">
        <f>家賃収入!$F$27</f>
        <v>21100</v>
      </c>
      <c r="X58" s="381">
        <f>家賃収入!$F$27</f>
        <v>21100</v>
      </c>
      <c r="Y58" s="381">
        <f>家賃収入!$F$27</f>
        <v>21100</v>
      </c>
      <c r="Z58" s="381">
        <f>家賃収入!$F$27</f>
        <v>21100</v>
      </c>
      <c r="AA58" s="381">
        <f>家賃収入!$F$27</f>
        <v>21100</v>
      </c>
      <c r="AB58" s="381">
        <f>家賃収入!$F$27</f>
        <v>21100</v>
      </c>
      <c r="AC58" s="381">
        <f>家賃収入!$F$27</f>
        <v>21100</v>
      </c>
      <c r="AD58" s="381">
        <f>家賃収入!$F$27</f>
        <v>21100</v>
      </c>
      <c r="AE58" s="381">
        <f>家賃収入!$F$27</f>
        <v>21100</v>
      </c>
    </row>
    <row r="59" spans="1:31">
      <c r="A59" s="992"/>
      <c r="B59" s="984"/>
      <c r="C59" s="984"/>
      <c r="D59" s="380" t="s">
        <v>209</v>
      </c>
      <c r="E59" s="986">
        <v>65</v>
      </c>
      <c r="F59" s="986"/>
      <c r="G59" s="381">
        <f>家賃収入!$Z$8</f>
        <v>48400</v>
      </c>
      <c r="H59" s="381">
        <f>家賃収入!$Z$8</f>
        <v>48400</v>
      </c>
      <c r="I59" s="381">
        <f>家賃収入!$Z$8</f>
        <v>48400</v>
      </c>
      <c r="J59" s="381">
        <f>家賃収入!$Z$8</f>
        <v>48400</v>
      </c>
      <c r="K59" s="381">
        <f>家賃収入!$Z$8</f>
        <v>48400</v>
      </c>
      <c r="L59" s="381">
        <f>家賃収入!$Z$8</f>
        <v>48400</v>
      </c>
      <c r="M59" s="381">
        <f>家賃収入!$Z$8</f>
        <v>48400</v>
      </c>
      <c r="N59" s="381">
        <f>家賃収入!$Z$8</f>
        <v>48400</v>
      </c>
      <c r="O59" s="381">
        <f>家賃収入!$Z$8</f>
        <v>48400</v>
      </c>
      <c r="Q59" s="992"/>
      <c r="R59" s="985"/>
      <c r="S59" s="984"/>
      <c r="T59" s="380" t="s">
        <v>206</v>
      </c>
      <c r="U59" s="986">
        <f>U57*2</f>
        <v>65</v>
      </c>
      <c r="V59" s="986"/>
      <c r="W59" s="381">
        <f>家賃収入!$P$27</f>
        <v>42300</v>
      </c>
      <c r="X59" s="381">
        <f>家賃収入!$P$27</f>
        <v>42300</v>
      </c>
      <c r="Y59" s="381">
        <f>家賃収入!$P$27</f>
        <v>42300</v>
      </c>
      <c r="Z59" s="381">
        <f>家賃収入!$P$27</f>
        <v>42300</v>
      </c>
      <c r="AA59" s="381">
        <f>家賃収入!$P$27</f>
        <v>42300</v>
      </c>
      <c r="AB59" s="381">
        <f>家賃収入!$P$27</f>
        <v>42300</v>
      </c>
      <c r="AC59" s="381">
        <f>家賃収入!$P$27</f>
        <v>42300</v>
      </c>
      <c r="AD59" s="381">
        <f>家賃収入!$P$27</f>
        <v>42300</v>
      </c>
      <c r="AE59" s="381">
        <f>家賃収入!$P$27</f>
        <v>42300</v>
      </c>
    </row>
    <row r="60" spans="1:31">
      <c r="A60" s="992"/>
      <c r="B60" s="984"/>
      <c r="C60" s="984" t="s">
        <v>198</v>
      </c>
      <c r="D60" s="379" t="s">
        <v>162</v>
      </c>
      <c r="E60" s="986">
        <v>32.5</v>
      </c>
      <c r="F60" s="986"/>
      <c r="G60" s="381">
        <f>ROUND((G55-G57)/2,-2)</f>
        <v>30700</v>
      </c>
      <c r="H60" s="381">
        <f>ROUND((H55-H57)/2,-2)</f>
        <v>29000</v>
      </c>
      <c r="I60" s="381">
        <f>ROUND((I55-I57)/2,-2)</f>
        <v>27100</v>
      </c>
      <c r="J60" s="381">
        <f>ROUND((J55-J57)/2,-2)</f>
        <v>25300</v>
      </c>
      <c r="K60" s="381"/>
      <c r="L60" s="381"/>
      <c r="M60" s="381"/>
      <c r="N60" s="381"/>
      <c r="O60" s="381"/>
      <c r="Q60" s="992"/>
      <c r="R60" s="985"/>
      <c r="S60" s="984"/>
      <c r="T60" s="380" t="s">
        <v>209</v>
      </c>
      <c r="U60" s="986">
        <v>65</v>
      </c>
      <c r="V60" s="986"/>
      <c r="W60" s="381">
        <f>家賃収入!$Z$8</f>
        <v>48400</v>
      </c>
      <c r="X60" s="381">
        <f>家賃収入!$Z$8</f>
        <v>48400</v>
      </c>
      <c r="Y60" s="381">
        <f>家賃収入!$Z$8</f>
        <v>48400</v>
      </c>
      <c r="Z60" s="381">
        <f>家賃収入!$Z$8</f>
        <v>48400</v>
      </c>
      <c r="AA60" s="381">
        <f>家賃収入!$Z$8</f>
        <v>48400</v>
      </c>
      <c r="AB60" s="381">
        <f>家賃収入!$Z$8</f>
        <v>48400</v>
      </c>
      <c r="AC60" s="381">
        <f>家賃収入!$Z$8</f>
        <v>48400</v>
      </c>
      <c r="AD60" s="381">
        <f>家賃収入!$Z$8</f>
        <v>48400</v>
      </c>
      <c r="AE60" s="381">
        <f>家賃収入!$Z$8</f>
        <v>48400</v>
      </c>
    </row>
    <row r="61" spans="1:31">
      <c r="A61" s="992"/>
      <c r="B61" s="984"/>
      <c r="C61" s="984"/>
      <c r="D61" s="380" t="s">
        <v>193</v>
      </c>
      <c r="E61" s="986">
        <f>E60*2</f>
        <v>65</v>
      </c>
      <c r="F61" s="986"/>
      <c r="G61" s="381">
        <v>18000</v>
      </c>
      <c r="H61" s="381">
        <v>18000</v>
      </c>
      <c r="I61" s="381">
        <v>18000</v>
      </c>
      <c r="J61" s="381">
        <v>18000</v>
      </c>
      <c r="K61" s="381"/>
      <c r="L61" s="381"/>
      <c r="M61" s="381"/>
      <c r="N61" s="381"/>
      <c r="O61" s="381"/>
      <c r="P61" s="379"/>
      <c r="Q61" s="992"/>
      <c r="R61" s="985"/>
      <c r="S61" s="984" t="s">
        <v>198</v>
      </c>
      <c r="T61" s="379" t="s">
        <v>196</v>
      </c>
      <c r="U61" s="986">
        <v>32.5</v>
      </c>
      <c r="V61" s="986"/>
      <c r="W61" s="381">
        <f>ROUND((W55-W57)/2,-2)</f>
        <v>30700</v>
      </c>
      <c r="X61" s="381">
        <f>ROUND((X55-X57)/2,-2)</f>
        <v>29000</v>
      </c>
      <c r="Y61" s="381">
        <f>ROUND((Y55-Y57)/2,-2)</f>
        <v>27100</v>
      </c>
      <c r="Z61" s="381">
        <f>ROUND((Z55-Z57)/2,-2)</f>
        <v>25300</v>
      </c>
      <c r="AA61" s="381"/>
      <c r="AB61" s="381"/>
      <c r="AC61" s="381"/>
      <c r="AD61" s="381"/>
      <c r="AE61" s="381"/>
    </row>
    <row r="62" spans="1:31">
      <c r="A62" s="992"/>
      <c r="B62" s="984"/>
      <c r="C62" s="984" t="s">
        <v>199</v>
      </c>
      <c r="D62" s="984"/>
      <c r="E62" s="984"/>
      <c r="F62" s="984"/>
      <c r="G62" s="379">
        <f>((G57+G60)*8*12*5)+((G58+G61)*4*12*5)+((G59+G61)*4*12*5)</f>
        <v>53928000</v>
      </c>
      <c r="H62" s="379">
        <f t="shared" ref="H62:O62" si="39">((H57+H60)*8*12*5)+((H58+H61)*4*12*5)+((H59+H61)*4*12*5)</f>
        <v>53112000</v>
      </c>
      <c r="I62" s="379">
        <f t="shared" si="39"/>
        <v>52200000</v>
      </c>
      <c r="J62" s="379">
        <f t="shared" si="39"/>
        <v>51336000</v>
      </c>
      <c r="K62" s="379">
        <f t="shared" si="39"/>
        <v>30552000</v>
      </c>
      <c r="L62" s="379">
        <f t="shared" si="39"/>
        <v>30552000</v>
      </c>
      <c r="M62" s="379">
        <f t="shared" si="39"/>
        <v>30552000</v>
      </c>
      <c r="N62" s="379">
        <f t="shared" si="39"/>
        <v>30552000</v>
      </c>
      <c r="O62" s="379">
        <f t="shared" si="39"/>
        <v>30552000</v>
      </c>
      <c r="P62" s="380"/>
      <c r="Q62" s="992"/>
      <c r="R62" s="985"/>
      <c r="S62" s="984"/>
      <c r="T62" s="379" t="s">
        <v>197</v>
      </c>
      <c r="U62" s="986">
        <v>32.5</v>
      </c>
      <c r="V62" s="986"/>
      <c r="W62" s="381">
        <f>ROUND((W55-W58)/2,-2)</f>
        <v>29300</v>
      </c>
      <c r="X62" s="381">
        <f t="shared" ref="X62:Z62" si="40">ROUND((X55-X58)/2,-2)</f>
        <v>27600</v>
      </c>
      <c r="Y62" s="381">
        <f t="shared" si="40"/>
        <v>25700</v>
      </c>
      <c r="Z62" s="381">
        <f t="shared" si="40"/>
        <v>23900</v>
      </c>
      <c r="AA62" s="381"/>
      <c r="AB62" s="381"/>
      <c r="AC62" s="381"/>
      <c r="AD62" s="381"/>
      <c r="AE62" s="381"/>
    </row>
    <row r="63" spans="1:31">
      <c r="A63" s="992"/>
      <c r="B63" s="984" t="s">
        <v>200</v>
      </c>
      <c r="C63" s="984"/>
      <c r="D63" s="984"/>
      <c r="E63" s="984"/>
      <c r="F63" s="984"/>
      <c r="G63" s="379">
        <f>2300*16*12*5</f>
        <v>2208000</v>
      </c>
      <c r="H63" s="379">
        <f t="shared" ref="H63:O63" si="41">2300*16*12*5</f>
        <v>2208000</v>
      </c>
      <c r="I63" s="379">
        <f t="shared" si="41"/>
        <v>2208000</v>
      </c>
      <c r="J63" s="379">
        <f t="shared" si="41"/>
        <v>2208000</v>
      </c>
      <c r="K63" s="379">
        <f t="shared" si="41"/>
        <v>2208000</v>
      </c>
      <c r="L63" s="379">
        <f t="shared" si="41"/>
        <v>2208000</v>
      </c>
      <c r="M63" s="379">
        <f t="shared" si="41"/>
        <v>2208000</v>
      </c>
      <c r="N63" s="379">
        <f t="shared" si="41"/>
        <v>2208000</v>
      </c>
      <c r="O63" s="379">
        <f t="shared" si="41"/>
        <v>2208000</v>
      </c>
      <c r="Q63" s="992"/>
      <c r="R63" s="985"/>
      <c r="S63" s="984"/>
      <c r="T63" s="380" t="s">
        <v>193</v>
      </c>
      <c r="U63" s="986">
        <f>U61*2</f>
        <v>65</v>
      </c>
      <c r="V63" s="986"/>
      <c r="W63" s="381">
        <v>18000</v>
      </c>
      <c r="X63" s="381">
        <v>18000</v>
      </c>
      <c r="Y63" s="381">
        <v>18000</v>
      </c>
      <c r="Z63" s="381">
        <v>18000</v>
      </c>
      <c r="AA63" s="381"/>
      <c r="AB63" s="381"/>
      <c r="AC63" s="381"/>
      <c r="AD63" s="381"/>
      <c r="AE63" s="381"/>
    </row>
    <row r="64" spans="1:31" ht="18">
      <c r="A64" s="992"/>
      <c r="B64" s="996" t="s">
        <v>201</v>
      </c>
      <c r="C64" s="996"/>
      <c r="D64" s="996"/>
      <c r="E64" s="996"/>
      <c r="F64" s="996"/>
      <c r="G64" s="383">
        <f>SUM(G62:G63)</f>
        <v>56136000</v>
      </c>
      <c r="H64" s="383">
        <f t="shared" ref="H64:O64" si="42">G64+SUM(H62:H63)</f>
        <v>111456000</v>
      </c>
      <c r="I64" s="383">
        <f t="shared" si="42"/>
        <v>165864000</v>
      </c>
      <c r="J64" s="383">
        <f t="shared" si="42"/>
        <v>219408000</v>
      </c>
      <c r="K64" s="383">
        <f t="shared" si="42"/>
        <v>252168000</v>
      </c>
      <c r="L64" s="383">
        <f t="shared" si="42"/>
        <v>284928000</v>
      </c>
      <c r="M64" s="383">
        <f t="shared" si="42"/>
        <v>317688000</v>
      </c>
      <c r="N64" s="383">
        <f t="shared" si="42"/>
        <v>350448000</v>
      </c>
      <c r="O64" s="385">
        <f t="shared" si="42"/>
        <v>383208000</v>
      </c>
      <c r="Q64" s="992"/>
      <c r="R64" s="985"/>
      <c r="S64" s="984" t="s">
        <v>199</v>
      </c>
      <c r="T64" s="984"/>
      <c r="U64" s="984"/>
      <c r="V64" s="984"/>
      <c r="W64" s="379">
        <f>((W57+W61)*4*12*5)+((W58+W62)*4*12*5)+((W59+W63)*4*12*5)+((W60+W63)*4*12*5)</f>
        <v>54264000</v>
      </c>
      <c r="X64" s="379">
        <f t="shared" ref="X64:AE64" si="43">((X57+X61)*4*12*5)+((X58+X62)*4*12*5)+((X59+X63)*4*12*5)+((X60+X63)*4*12*5)</f>
        <v>53448000</v>
      </c>
      <c r="Y64" s="379">
        <f t="shared" si="43"/>
        <v>52536000</v>
      </c>
      <c r="Z64" s="379">
        <f t="shared" si="43"/>
        <v>51672000</v>
      </c>
      <c r="AA64" s="379">
        <f t="shared" si="43"/>
        <v>31224000</v>
      </c>
      <c r="AB64" s="379">
        <f t="shared" si="43"/>
        <v>31224000</v>
      </c>
      <c r="AC64" s="379">
        <f t="shared" si="43"/>
        <v>31224000</v>
      </c>
      <c r="AD64" s="379">
        <f t="shared" si="43"/>
        <v>31224000</v>
      </c>
      <c r="AE64" s="379">
        <f t="shared" si="43"/>
        <v>31224000</v>
      </c>
    </row>
    <row r="65" spans="1:31">
      <c r="A65" s="998" t="s">
        <v>202</v>
      </c>
      <c r="B65" s="984" t="s">
        <v>203</v>
      </c>
      <c r="C65" s="984"/>
      <c r="D65" s="984"/>
      <c r="E65" s="984"/>
      <c r="F65" s="984"/>
      <c r="G65" s="379">
        <f>G47</f>
        <v>165000000</v>
      </c>
      <c r="H65" s="379">
        <v>0</v>
      </c>
      <c r="I65" s="379">
        <v>0</v>
      </c>
      <c r="J65" s="379">
        <v>0</v>
      </c>
      <c r="K65" s="379">
        <v>0</v>
      </c>
      <c r="L65" s="379">
        <v>0</v>
      </c>
      <c r="M65" s="379">
        <v>0</v>
      </c>
      <c r="N65" s="379">
        <v>0</v>
      </c>
      <c r="O65" s="379">
        <v>0</v>
      </c>
      <c r="Q65" s="992"/>
      <c r="R65" s="984" t="s">
        <v>200</v>
      </c>
      <c r="S65" s="984"/>
      <c r="T65" s="984"/>
      <c r="U65" s="984"/>
      <c r="V65" s="984"/>
      <c r="W65" s="379">
        <f>2300*16*12*5</f>
        <v>2208000</v>
      </c>
      <c r="X65" s="379">
        <f t="shared" ref="X65:AE65" si="44">2300*16*12*5</f>
        <v>2208000</v>
      </c>
      <c r="Y65" s="379">
        <f t="shared" si="44"/>
        <v>2208000</v>
      </c>
      <c r="Z65" s="379">
        <f t="shared" si="44"/>
        <v>2208000</v>
      </c>
      <c r="AA65" s="379">
        <f t="shared" si="44"/>
        <v>2208000</v>
      </c>
      <c r="AB65" s="379">
        <f t="shared" si="44"/>
        <v>2208000</v>
      </c>
      <c r="AC65" s="379">
        <f t="shared" si="44"/>
        <v>2208000</v>
      </c>
      <c r="AD65" s="379">
        <f t="shared" si="44"/>
        <v>2208000</v>
      </c>
      <c r="AE65" s="379">
        <f t="shared" si="44"/>
        <v>2208000</v>
      </c>
    </row>
    <row r="66" spans="1:31" ht="18">
      <c r="A66" s="998"/>
      <c r="B66" s="984" t="s">
        <v>204</v>
      </c>
      <c r="C66" s="984"/>
      <c r="D66" s="984"/>
      <c r="E66" s="984"/>
      <c r="F66" s="984"/>
      <c r="G66" s="379">
        <f>[1]収支表!$J$10*1000</f>
        <v>604800</v>
      </c>
      <c r="H66" s="379">
        <f>SUM([1]収支表!$K$12:$O$12)*1000</f>
        <v>3024000</v>
      </c>
      <c r="I66" s="379">
        <f>SUM([1]収支表!$P$12:$T$12)*1000</f>
        <v>10744960.000000002</v>
      </c>
      <c r="J66" s="379">
        <f>SUM([1]収支表!$U$12:$Y$12)*1000</f>
        <v>33933759.999999993</v>
      </c>
      <c r="K66" s="379">
        <f>SUM([1]収支表!$Z$12:$AD$12)*1000</f>
        <v>13105120.000000009</v>
      </c>
      <c r="L66" s="379">
        <f>SUM([1]収支表!$AE$12:$AI$12)*1000</f>
        <v>16669120.000000017</v>
      </c>
      <c r="M66" s="379">
        <f>SUM([1]収支表!$AJ$12:$AN$12)*1000</f>
        <v>13019040.000000007</v>
      </c>
      <c r="N66" s="379">
        <f>SUM([1]収支表!$AO$12:$AS$12)*1000</f>
        <v>9525440.0000000019</v>
      </c>
      <c r="O66" s="379">
        <f>SUM([1]収支表!$AT$12:$AX$12)*1000</f>
        <v>10744960.000000006</v>
      </c>
      <c r="Q66" s="992"/>
      <c r="R66" s="996" t="s">
        <v>201</v>
      </c>
      <c r="S66" s="996"/>
      <c r="T66" s="996"/>
      <c r="U66" s="996"/>
      <c r="V66" s="384"/>
      <c r="W66" s="383">
        <f>SUM(W64:W65)</f>
        <v>56472000</v>
      </c>
      <c r="X66" s="383">
        <f t="shared" ref="X66:AE66" si="45">W66+SUM(X64:X65)</f>
        <v>112128000</v>
      </c>
      <c r="Y66" s="383">
        <f t="shared" si="45"/>
        <v>166872000</v>
      </c>
      <c r="Z66" s="383">
        <f t="shared" si="45"/>
        <v>220752000</v>
      </c>
      <c r="AA66" s="383">
        <f t="shared" si="45"/>
        <v>254184000</v>
      </c>
      <c r="AB66" s="383">
        <f t="shared" si="45"/>
        <v>287616000</v>
      </c>
      <c r="AC66" s="383">
        <f t="shared" si="45"/>
        <v>321048000</v>
      </c>
      <c r="AD66" s="383">
        <f t="shared" si="45"/>
        <v>354480000</v>
      </c>
      <c r="AE66" s="385">
        <f t="shared" si="45"/>
        <v>387912000</v>
      </c>
    </row>
    <row r="67" spans="1:31" ht="18">
      <c r="A67" s="998"/>
      <c r="B67" s="999" t="s">
        <v>201</v>
      </c>
      <c r="C67" s="999"/>
      <c r="D67" s="999"/>
      <c r="E67" s="999"/>
      <c r="F67" s="999"/>
      <c r="G67" s="386">
        <f>SUM(G65:G66)</f>
        <v>165604800</v>
      </c>
      <c r="H67" s="386">
        <f>SUM(H65:H66)+G67</f>
        <v>168628800</v>
      </c>
      <c r="I67" s="386">
        <f t="shared" ref="I67" si="46">SUM(I65:I66)+H67</f>
        <v>179373760</v>
      </c>
      <c r="J67" s="386">
        <f t="shared" ref="J67" si="47">SUM(J65:J66)+I67</f>
        <v>213307520</v>
      </c>
      <c r="K67" s="386">
        <f t="shared" ref="K67:O67" si="48">SUM(K65:K66)+J67</f>
        <v>226412640</v>
      </c>
      <c r="L67" s="386">
        <f t="shared" si="48"/>
        <v>243081760.00000003</v>
      </c>
      <c r="M67" s="386">
        <f t="shared" si="48"/>
        <v>256100800.00000003</v>
      </c>
      <c r="N67" s="386">
        <f t="shared" si="48"/>
        <v>265626240.00000003</v>
      </c>
      <c r="O67" s="387">
        <f t="shared" si="48"/>
        <v>276371200.00000006</v>
      </c>
      <c r="P67" s="379"/>
      <c r="Q67" s="998" t="s">
        <v>202</v>
      </c>
      <c r="R67" s="984" t="s">
        <v>203</v>
      </c>
      <c r="S67" s="984"/>
      <c r="T67" s="984"/>
      <c r="U67" s="984"/>
      <c r="V67" s="984"/>
      <c r="W67" s="379">
        <f>W49</f>
        <v>165000000</v>
      </c>
      <c r="X67" s="379">
        <v>0</v>
      </c>
      <c r="Y67" s="379">
        <v>0</v>
      </c>
      <c r="Z67" s="379">
        <v>0</v>
      </c>
      <c r="AA67" s="379">
        <v>0</v>
      </c>
      <c r="AB67" s="379">
        <v>0</v>
      </c>
      <c r="AC67" s="379">
        <v>0</v>
      </c>
      <c r="AD67" s="379">
        <v>0</v>
      </c>
      <c r="AE67" s="379">
        <v>0</v>
      </c>
    </row>
    <row r="68" spans="1:31" ht="18">
      <c r="A68" s="388"/>
      <c r="B68" s="389"/>
      <c r="C68" s="389"/>
      <c r="D68" s="389"/>
      <c r="E68" s="389"/>
      <c r="F68" s="389"/>
      <c r="G68" s="390"/>
      <c r="H68" s="390"/>
      <c r="I68" s="390"/>
      <c r="J68" s="390"/>
      <c r="K68" s="390"/>
      <c r="L68" s="390"/>
      <c r="M68" s="390"/>
      <c r="N68" s="390"/>
      <c r="O68" s="391"/>
      <c r="P68" s="379"/>
      <c r="Q68" s="998"/>
      <c r="R68" s="984" t="s">
        <v>204</v>
      </c>
      <c r="S68" s="984"/>
      <c r="T68" s="984"/>
      <c r="U68" s="984"/>
      <c r="V68" s="984"/>
      <c r="W68" s="379">
        <f>[1]収支表!$J$10*1000</f>
        <v>604800</v>
      </c>
      <c r="X68" s="379">
        <f>SUM([1]収支表!$K$12:$O$12)*1000</f>
        <v>3024000</v>
      </c>
      <c r="Y68" s="379">
        <f>SUM([1]収支表!$P$12:$T$12)*1000</f>
        <v>10744960.000000002</v>
      </c>
      <c r="Z68" s="379">
        <f>SUM([1]収支表!$U$12:$Y$12)*1000</f>
        <v>33933759.999999993</v>
      </c>
      <c r="AA68" s="379">
        <f>SUM([1]収支表!$Z$12:$AD$12)*1000</f>
        <v>13105120.000000009</v>
      </c>
      <c r="AB68" s="379">
        <f>SUM([1]収支表!$AE$12:$AI$12)*1000</f>
        <v>16669120.000000017</v>
      </c>
      <c r="AC68" s="379">
        <f>SUM([1]収支表!$AJ$12:$AN$12)*1000</f>
        <v>13019040.000000007</v>
      </c>
      <c r="AD68" s="379">
        <f>SUM([1]収支表!$AO$12:$AS$12)*1000</f>
        <v>9525440.0000000019</v>
      </c>
      <c r="AE68" s="379">
        <f>SUM([1]収支表!$AT$12:$AX$12)*1000</f>
        <v>10744960.000000006</v>
      </c>
    </row>
    <row r="69" spans="1:31" ht="18">
      <c r="A69" s="388"/>
      <c r="B69" s="389"/>
      <c r="C69" s="389"/>
      <c r="D69" s="389"/>
      <c r="E69" s="389"/>
      <c r="F69" s="389"/>
      <c r="G69" s="390"/>
      <c r="H69" s="390"/>
      <c r="I69" s="390"/>
      <c r="J69" s="390"/>
      <c r="K69" s="390"/>
      <c r="L69" s="390"/>
      <c r="M69" s="390"/>
      <c r="N69" s="390"/>
      <c r="O69" s="391"/>
      <c r="Q69" s="998"/>
      <c r="R69" s="999" t="s">
        <v>201</v>
      </c>
      <c r="S69" s="999"/>
      <c r="T69" s="999"/>
      <c r="U69" s="999"/>
      <c r="V69" s="999"/>
      <c r="W69" s="386">
        <f>SUM(W67:W68)</f>
        <v>165604800</v>
      </c>
      <c r="X69" s="386">
        <f>SUM(X67:X68)+W69</f>
        <v>168628800</v>
      </c>
      <c r="Y69" s="386">
        <f t="shared" ref="Y69" si="49">SUM(Y67:Y68)+X69</f>
        <v>179373760</v>
      </c>
      <c r="Z69" s="386">
        <f t="shared" ref="Z69" si="50">SUM(Z67:Z68)+Y69</f>
        <v>213307520</v>
      </c>
      <c r="AA69" s="386">
        <f t="shared" ref="AA69:AD69" si="51">SUM(AA67:AA68)+Z69</f>
        <v>226412640</v>
      </c>
      <c r="AB69" s="386">
        <f t="shared" si="51"/>
        <v>243081760.00000003</v>
      </c>
      <c r="AC69" s="386">
        <f t="shared" si="51"/>
        <v>256100800.00000003</v>
      </c>
      <c r="AD69" s="386">
        <f t="shared" si="51"/>
        <v>265626240.00000003</v>
      </c>
      <c r="AE69" s="387">
        <f>SUM(AE67:AE68)+AD69</f>
        <v>276371200.00000006</v>
      </c>
    </row>
    <row r="70" spans="1:31" ht="18">
      <c r="B70" s="389"/>
      <c r="C70" s="389"/>
      <c r="D70" s="389"/>
      <c r="E70" s="389"/>
      <c r="F70" s="389"/>
      <c r="G70" s="390"/>
      <c r="H70" s="390"/>
      <c r="I70" s="390"/>
      <c r="J70" s="390"/>
      <c r="K70" s="390"/>
      <c r="L70" s="390"/>
      <c r="M70" s="390"/>
      <c r="N70" s="390"/>
      <c r="O70" s="391"/>
      <c r="R70" s="392"/>
      <c r="S70" s="392"/>
      <c r="T70" s="392"/>
      <c r="U70" s="392"/>
      <c r="V70" s="392"/>
      <c r="W70" s="379"/>
      <c r="X70" s="379"/>
      <c r="Y70" s="379"/>
      <c r="Z70" s="379"/>
      <c r="AA70" s="379"/>
      <c r="AB70" s="379"/>
      <c r="AC70" s="379"/>
      <c r="AD70" s="379"/>
      <c r="AE70" s="379"/>
    </row>
    <row r="71" spans="1:31" ht="18">
      <c r="A71" s="992" t="s">
        <v>176</v>
      </c>
      <c r="B71" s="987" t="s">
        <v>177</v>
      </c>
      <c r="C71" s="375" t="s">
        <v>178</v>
      </c>
      <c r="D71" s="376" t="s">
        <v>179</v>
      </c>
      <c r="F71" s="377" t="s">
        <v>180</v>
      </c>
      <c r="G71" s="989" t="s">
        <v>181</v>
      </c>
      <c r="H71" s="984" t="s">
        <v>182</v>
      </c>
      <c r="I71" s="984" t="s">
        <v>183</v>
      </c>
      <c r="J71" s="984" t="s">
        <v>184</v>
      </c>
      <c r="K71" s="984" t="s">
        <v>185</v>
      </c>
      <c r="L71" s="984" t="s">
        <v>186</v>
      </c>
      <c r="M71" s="984" t="s">
        <v>187</v>
      </c>
      <c r="N71" s="984" t="s">
        <v>188</v>
      </c>
      <c r="O71" s="984" t="s">
        <v>189</v>
      </c>
      <c r="Q71" s="992" t="s">
        <v>176</v>
      </c>
      <c r="R71" s="1000" t="s">
        <v>177</v>
      </c>
      <c r="S71" s="394" t="s">
        <v>178</v>
      </c>
      <c r="T71" s="394" t="s">
        <v>190</v>
      </c>
      <c r="V71" s="377" t="s">
        <v>180</v>
      </c>
      <c r="W71" s="989" t="s">
        <v>181</v>
      </c>
      <c r="X71" s="984" t="s">
        <v>182</v>
      </c>
      <c r="Y71" s="984" t="s">
        <v>183</v>
      </c>
      <c r="Z71" s="984" t="s">
        <v>184</v>
      </c>
      <c r="AA71" s="984" t="s">
        <v>185</v>
      </c>
      <c r="AB71" s="984" t="s">
        <v>186</v>
      </c>
      <c r="AC71" s="984" t="s">
        <v>187</v>
      </c>
      <c r="AD71" s="984" t="s">
        <v>188</v>
      </c>
      <c r="AE71" s="984" t="s">
        <v>189</v>
      </c>
    </row>
    <row r="72" spans="1:31" ht="18">
      <c r="A72" s="992"/>
      <c r="B72" s="988"/>
      <c r="C72" s="378" t="s">
        <v>191</v>
      </c>
      <c r="D72" s="378" t="s">
        <v>210</v>
      </c>
      <c r="E72" s="377" t="s">
        <v>165</v>
      </c>
      <c r="G72" s="989"/>
      <c r="H72" s="984"/>
      <c r="I72" s="984"/>
      <c r="J72" s="984"/>
      <c r="K72" s="984"/>
      <c r="L72" s="984"/>
      <c r="M72" s="984"/>
      <c r="N72" s="984"/>
      <c r="O72" s="984"/>
      <c r="Q72" s="992"/>
      <c r="R72" s="1000"/>
      <c r="S72" s="394" t="s">
        <v>191</v>
      </c>
      <c r="T72" s="394" t="s">
        <v>210</v>
      </c>
      <c r="U72" s="377" t="s">
        <v>165</v>
      </c>
      <c r="W72" s="989"/>
      <c r="X72" s="984"/>
      <c r="Y72" s="984"/>
      <c r="Z72" s="984"/>
      <c r="AA72" s="984"/>
      <c r="AB72" s="984"/>
      <c r="AC72" s="984"/>
      <c r="AD72" s="984"/>
      <c r="AE72" s="984"/>
    </row>
    <row r="73" spans="1:31">
      <c r="A73" s="992"/>
      <c r="B73" s="985" t="s">
        <v>192</v>
      </c>
      <c r="C73" s="985"/>
      <c r="D73" s="379" t="s">
        <v>162</v>
      </c>
      <c r="E73" s="986">
        <v>32.5</v>
      </c>
      <c r="F73" s="986"/>
      <c r="G73" s="379">
        <v>79650</v>
      </c>
      <c r="H73" s="379">
        <v>76300</v>
      </c>
      <c r="I73" s="379">
        <v>72550</v>
      </c>
      <c r="J73" s="379">
        <v>68850</v>
      </c>
      <c r="K73" s="379">
        <v>65150</v>
      </c>
      <c r="L73" s="379">
        <v>61400</v>
      </c>
      <c r="M73" s="379">
        <v>59150</v>
      </c>
      <c r="N73" s="379">
        <v>55450</v>
      </c>
      <c r="O73" s="379">
        <v>50250</v>
      </c>
      <c r="Q73" s="992"/>
      <c r="R73" s="985" t="s">
        <v>192</v>
      </c>
      <c r="S73" s="985"/>
      <c r="T73" s="379" t="s">
        <v>162</v>
      </c>
      <c r="U73" s="986">
        <v>32.5</v>
      </c>
      <c r="V73" s="986"/>
      <c r="W73" s="379">
        <v>79650</v>
      </c>
      <c r="X73" s="379">
        <v>76300</v>
      </c>
      <c r="Y73" s="379">
        <v>72550</v>
      </c>
      <c r="Z73" s="379">
        <v>68850</v>
      </c>
      <c r="AA73" s="379">
        <v>65150</v>
      </c>
      <c r="AB73" s="379">
        <v>61400</v>
      </c>
      <c r="AC73" s="379">
        <v>59150</v>
      </c>
      <c r="AD73" s="379">
        <v>55450</v>
      </c>
      <c r="AE73" s="379">
        <v>50250</v>
      </c>
    </row>
    <row r="74" spans="1:31">
      <c r="A74" s="992"/>
      <c r="B74" s="985"/>
      <c r="C74" s="985"/>
      <c r="D74" s="380" t="s">
        <v>193</v>
      </c>
      <c r="E74" s="986">
        <f>E73*2</f>
        <v>65</v>
      </c>
      <c r="F74" s="986"/>
      <c r="G74" s="380">
        <v>155500</v>
      </c>
      <c r="H74" s="380">
        <v>148800</v>
      </c>
      <c r="I74" s="380">
        <v>141350</v>
      </c>
      <c r="J74" s="380">
        <v>133900</v>
      </c>
      <c r="K74" s="380">
        <v>126450</v>
      </c>
      <c r="L74" s="380">
        <v>119000</v>
      </c>
      <c r="M74" s="380">
        <v>111600</v>
      </c>
      <c r="N74" s="380">
        <v>104150</v>
      </c>
      <c r="O74" s="380">
        <v>96700</v>
      </c>
      <c r="Q74" s="992"/>
      <c r="R74" s="985"/>
      <c r="S74" s="985"/>
      <c r="T74" s="380" t="s">
        <v>193</v>
      </c>
      <c r="U74" s="986">
        <f>U73*2</f>
        <v>65</v>
      </c>
      <c r="V74" s="986"/>
      <c r="W74" s="380">
        <v>155500</v>
      </c>
      <c r="X74" s="380">
        <v>148800</v>
      </c>
      <c r="Y74" s="380">
        <v>141350</v>
      </c>
      <c r="Z74" s="380">
        <v>133900</v>
      </c>
      <c r="AA74" s="380">
        <v>126450</v>
      </c>
      <c r="AB74" s="380">
        <v>119000</v>
      </c>
      <c r="AC74" s="380">
        <v>111600</v>
      </c>
      <c r="AD74" s="380">
        <v>104150</v>
      </c>
      <c r="AE74" s="380">
        <v>96700</v>
      </c>
    </row>
    <row r="75" spans="1:31">
      <c r="A75" s="992"/>
      <c r="B75" s="985" t="s">
        <v>194</v>
      </c>
      <c r="C75" s="984" t="s">
        <v>195</v>
      </c>
      <c r="D75" s="379" t="s">
        <v>162</v>
      </c>
      <c r="E75" s="986">
        <v>32.5</v>
      </c>
      <c r="F75" s="986"/>
      <c r="G75" s="381">
        <f>家賃収入!$F$8</f>
        <v>18300</v>
      </c>
      <c r="H75" s="381">
        <f>家賃収入!$F$8</f>
        <v>18300</v>
      </c>
      <c r="I75" s="381">
        <f>家賃収入!$F$8</f>
        <v>18300</v>
      </c>
      <c r="J75" s="381">
        <f>家賃収入!$F$8</f>
        <v>18300</v>
      </c>
      <c r="K75" s="381">
        <f>家賃収入!$F$8</f>
        <v>18300</v>
      </c>
      <c r="L75" s="381">
        <f>家賃収入!$F$8</f>
        <v>18300</v>
      </c>
      <c r="M75" s="381">
        <f>家賃収入!$F$8</f>
        <v>18300</v>
      </c>
      <c r="N75" s="381">
        <f>家賃収入!$F$8</f>
        <v>18300</v>
      </c>
      <c r="O75" s="381">
        <f>家賃収入!$F$8</f>
        <v>18300</v>
      </c>
      <c r="Q75" s="992"/>
      <c r="R75" s="985" t="s">
        <v>194</v>
      </c>
      <c r="S75" s="984" t="s">
        <v>195</v>
      </c>
      <c r="T75" s="379" t="s">
        <v>196</v>
      </c>
      <c r="U75" s="986">
        <v>32.5</v>
      </c>
      <c r="V75" s="986"/>
      <c r="W75" s="381">
        <f>家賃収入!$F$8</f>
        <v>18300</v>
      </c>
      <c r="X75" s="381">
        <f>家賃収入!$F$8</f>
        <v>18300</v>
      </c>
      <c r="Y75" s="381">
        <f>家賃収入!$F$8</f>
        <v>18300</v>
      </c>
      <c r="Z75" s="381">
        <f>家賃収入!$F$8</f>
        <v>18300</v>
      </c>
      <c r="AA75" s="381">
        <f>家賃収入!$F$8</f>
        <v>18300</v>
      </c>
      <c r="AB75" s="381">
        <f>家賃収入!$F$8</f>
        <v>18300</v>
      </c>
      <c r="AC75" s="381">
        <f>家賃収入!$F$8</f>
        <v>18300</v>
      </c>
      <c r="AD75" s="381">
        <f>家賃収入!$F$8</f>
        <v>18300</v>
      </c>
      <c r="AE75" s="381">
        <f>家賃収入!$F$8</f>
        <v>18300</v>
      </c>
    </row>
    <row r="76" spans="1:31">
      <c r="A76" s="992"/>
      <c r="B76" s="984"/>
      <c r="C76" s="984"/>
      <c r="D76" s="380" t="s">
        <v>193</v>
      </c>
      <c r="E76" s="986">
        <f>E75*2</f>
        <v>65</v>
      </c>
      <c r="F76" s="986"/>
      <c r="G76" s="381">
        <f>家賃収入!$Z$8</f>
        <v>48400</v>
      </c>
      <c r="H76" s="381">
        <f>家賃収入!$Z$8</f>
        <v>48400</v>
      </c>
      <c r="I76" s="381">
        <f>家賃収入!$Z$8</f>
        <v>48400</v>
      </c>
      <c r="J76" s="381">
        <f>家賃収入!$Z$8</f>
        <v>48400</v>
      </c>
      <c r="K76" s="381">
        <f>家賃収入!$Z$8</f>
        <v>48400</v>
      </c>
      <c r="L76" s="381">
        <f>家賃収入!$Z$8</f>
        <v>48400</v>
      </c>
      <c r="M76" s="381">
        <f>家賃収入!$Z$8</f>
        <v>48400</v>
      </c>
      <c r="N76" s="381">
        <f>家賃収入!$Z$8</f>
        <v>48400</v>
      </c>
      <c r="O76" s="381">
        <f>家賃収入!$Z$8</f>
        <v>48400</v>
      </c>
      <c r="Q76" s="992"/>
      <c r="R76" s="985"/>
      <c r="S76" s="984"/>
      <c r="T76" s="379" t="s">
        <v>197</v>
      </c>
      <c r="U76" s="986">
        <v>32.5</v>
      </c>
      <c r="V76" s="986"/>
      <c r="W76" s="381">
        <f>家賃収入!$F$27</f>
        <v>21100</v>
      </c>
      <c r="X76" s="381">
        <f>家賃収入!$F$27</f>
        <v>21100</v>
      </c>
      <c r="Y76" s="381">
        <f>家賃収入!$F$27</f>
        <v>21100</v>
      </c>
      <c r="Z76" s="381">
        <f>家賃収入!$F$27</f>
        <v>21100</v>
      </c>
      <c r="AA76" s="381">
        <f>家賃収入!$F$27</f>
        <v>21100</v>
      </c>
      <c r="AB76" s="381">
        <f>家賃収入!$F$27</f>
        <v>21100</v>
      </c>
      <c r="AC76" s="381">
        <f>家賃収入!$F$27</f>
        <v>21100</v>
      </c>
      <c r="AD76" s="381">
        <f>家賃収入!$F$27</f>
        <v>21100</v>
      </c>
      <c r="AE76" s="381">
        <f>家賃収入!$F$27</f>
        <v>21100</v>
      </c>
    </row>
    <row r="77" spans="1:31">
      <c r="A77" s="992"/>
      <c r="B77" s="984"/>
      <c r="C77" s="984" t="s">
        <v>198</v>
      </c>
      <c r="D77" s="379" t="s">
        <v>162</v>
      </c>
      <c r="E77" s="986">
        <v>32.5</v>
      </c>
      <c r="F77" s="986"/>
      <c r="G77" s="381">
        <f>ROUND((G73-G75)/2,-2)</f>
        <v>30700</v>
      </c>
      <c r="H77" s="381">
        <f t="shared" ref="H77:J77" si="52">ROUND((H73-H75)/2,-2)</f>
        <v>29000</v>
      </c>
      <c r="I77" s="381">
        <f t="shared" si="52"/>
        <v>27100</v>
      </c>
      <c r="J77" s="381">
        <f t="shared" si="52"/>
        <v>25300</v>
      </c>
      <c r="K77" s="381"/>
      <c r="L77" s="381"/>
      <c r="M77" s="381"/>
      <c r="N77" s="381"/>
      <c r="O77" s="381"/>
      <c r="Q77" s="992"/>
      <c r="R77" s="985"/>
      <c r="S77" s="984"/>
      <c r="T77" s="380" t="s">
        <v>193</v>
      </c>
      <c r="U77" s="986">
        <f>U75*2</f>
        <v>65</v>
      </c>
      <c r="V77" s="986"/>
      <c r="W77" s="381">
        <f>家賃収入!$Z$8</f>
        <v>48400</v>
      </c>
      <c r="X77" s="381">
        <f>家賃収入!$Z$8</f>
        <v>48400</v>
      </c>
      <c r="Y77" s="381">
        <f>家賃収入!$Z$8</f>
        <v>48400</v>
      </c>
      <c r="Z77" s="381">
        <f>家賃収入!$Z$8</f>
        <v>48400</v>
      </c>
      <c r="AA77" s="381">
        <f>家賃収入!$Z$8</f>
        <v>48400</v>
      </c>
      <c r="AB77" s="381">
        <f>家賃収入!$Z$8</f>
        <v>48400</v>
      </c>
      <c r="AC77" s="381">
        <f>家賃収入!$Z$8</f>
        <v>48400</v>
      </c>
      <c r="AD77" s="381">
        <f>家賃収入!$Z$8</f>
        <v>48400</v>
      </c>
      <c r="AE77" s="381">
        <f>家賃収入!$Z$8</f>
        <v>48400</v>
      </c>
    </row>
    <row r="78" spans="1:31">
      <c r="A78" s="992"/>
      <c r="B78" s="984"/>
      <c r="C78" s="984"/>
      <c r="D78" s="380" t="s">
        <v>193</v>
      </c>
      <c r="E78" s="986">
        <f>E77*2</f>
        <v>65</v>
      </c>
      <c r="F78" s="986"/>
      <c r="G78" s="381">
        <v>18000</v>
      </c>
      <c r="H78" s="381">
        <v>18000</v>
      </c>
      <c r="I78" s="381">
        <v>18000</v>
      </c>
      <c r="J78" s="381">
        <v>18000</v>
      </c>
      <c r="K78" s="381"/>
      <c r="L78" s="381"/>
      <c r="M78" s="381"/>
      <c r="N78" s="381"/>
      <c r="O78" s="381"/>
      <c r="Q78" s="992"/>
      <c r="R78" s="985"/>
      <c r="S78" s="984" t="s">
        <v>198</v>
      </c>
      <c r="T78" s="379" t="s">
        <v>196</v>
      </c>
      <c r="U78" s="986">
        <v>32.5</v>
      </c>
      <c r="V78" s="986"/>
      <c r="W78" s="381">
        <f>ROUND((W73-W75)/2,-2)</f>
        <v>30700</v>
      </c>
      <c r="X78" s="381">
        <f>ROUND((X73-X75)/2,-2)</f>
        <v>29000</v>
      </c>
      <c r="Y78" s="381">
        <f>ROUND((Y73-Y75)/2,-2)</f>
        <v>27100</v>
      </c>
      <c r="Z78" s="381">
        <f>ROUND((Z73-Z75)/2,-2)</f>
        <v>25300</v>
      </c>
      <c r="AA78" s="381"/>
      <c r="AB78" s="381"/>
      <c r="AC78" s="381"/>
      <c r="AD78" s="381"/>
      <c r="AE78" s="381"/>
    </row>
    <row r="79" spans="1:31">
      <c r="A79" s="992"/>
      <c r="B79" s="984"/>
      <c r="C79" s="984" t="s">
        <v>199</v>
      </c>
      <c r="D79" s="984"/>
      <c r="E79" s="984"/>
      <c r="F79" s="984"/>
      <c r="G79" s="379">
        <f>SUM(G75:G78)*5*8*12</f>
        <v>55392000</v>
      </c>
      <c r="H79" s="379">
        <f>SUM(H75:H78)*5*8*12</f>
        <v>54576000</v>
      </c>
      <c r="I79" s="379">
        <f>SUM(I75:I78)*5*8*12</f>
        <v>53664000</v>
      </c>
      <c r="J79" s="379">
        <f t="shared" ref="J79:N79" si="53">SUM(J75:J78)*5*8*12</f>
        <v>52800000</v>
      </c>
      <c r="K79" s="379">
        <f t="shared" si="53"/>
        <v>32016000</v>
      </c>
      <c r="L79" s="379">
        <f t="shared" si="53"/>
        <v>32016000</v>
      </c>
      <c r="M79" s="379">
        <f t="shared" si="53"/>
        <v>32016000</v>
      </c>
      <c r="N79" s="379">
        <f t="shared" si="53"/>
        <v>32016000</v>
      </c>
      <c r="O79" s="379">
        <f>SUM(O75:O78)*5*8*12</f>
        <v>32016000</v>
      </c>
      <c r="Q79" s="992"/>
      <c r="R79" s="985"/>
      <c r="S79" s="984"/>
      <c r="T79" s="379" t="s">
        <v>197</v>
      </c>
      <c r="U79" s="986">
        <v>32.5</v>
      </c>
      <c r="V79" s="986"/>
      <c r="W79" s="381">
        <f>ROUND((W73-W76)/2,-2)</f>
        <v>29300</v>
      </c>
      <c r="X79" s="381">
        <f t="shared" ref="X79:Z79" si="54">ROUND((X73-X76)/2,-2)</f>
        <v>27600</v>
      </c>
      <c r="Y79" s="381">
        <f t="shared" si="54"/>
        <v>25700</v>
      </c>
      <c r="Z79" s="381">
        <f t="shared" si="54"/>
        <v>23900</v>
      </c>
      <c r="AA79" s="381"/>
      <c r="AB79" s="381"/>
      <c r="AC79" s="381"/>
      <c r="AD79" s="381"/>
      <c r="AE79" s="381"/>
    </row>
    <row r="80" spans="1:31">
      <c r="A80" s="992"/>
      <c r="B80" s="984" t="s">
        <v>200</v>
      </c>
      <c r="C80" s="984"/>
      <c r="D80" s="984"/>
      <c r="E80" s="984"/>
      <c r="F80" s="984"/>
      <c r="G80" s="379">
        <f>2300*16*12*5</f>
        <v>2208000</v>
      </c>
      <c r="H80" s="379">
        <f t="shared" ref="H80:O80" si="55">2300*16*12*5</f>
        <v>2208000</v>
      </c>
      <c r="I80" s="379">
        <f t="shared" si="55"/>
        <v>2208000</v>
      </c>
      <c r="J80" s="379">
        <f t="shared" si="55"/>
        <v>2208000</v>
      </c>
      <c r="K80" s="379">
        <f t="shared" si="55"/>
        <v>2208000</v>
      </c>
      <c r="L80" s="379">
        <f t="shared" si="55"/>
        <v>2208000</v>
      </c>
      <c r="M80" s="379">
        <f t="shared" si="55"/>
        <v>2208000</v>
      </c>
      <c r="N80" s="379">
        <f t="shared" si="55"/>
        <v>2208000</v>
      </c>
      <c r="O80" s="379">
        <f t="shared" si="55"/>
        <v>2208000</v>
      </c>
      <c r="Q80" s="992"/>
      <c r="R80" s="985"/>
      <c r="S80" s="984"/>
      <c r="T80" s="380" t="s">
        <v>193</v>
      </c>
      <c r="U80" s="986">
        <f>U78*2</f>
        <v>65</v>
      </c>
      <c r="V80" s="986"/>
      <c r="W80" s="381">
        <v>18000</v>
      </c>
      <c r="X80" s="381">
        <v>18000</v>
      </c>
      <c r="Y80" s="381">
        <v>18000</v>
      </c>
      <c r="Z80" s="381">
        <v>18000</v>
      </c>
      <c r="AA80" s="381"/>
      <c r="AB80" s="381"/>
      <c r="AC80" s="381"/>
      <c r="AD80" s="381"/>
      <c r="AE80" s="381"/>
    </row>
    <row r="81" spans="1:31" ht="18">
      <c r="A81" s="992"/>
      <c r="B81" s="996" t="s">
        <v>201</v>
      </c>
      <c r="C81" s="996"/>
      <c r="D81" s="996"/>
      <c r="E81" s="996"/>
      <c r="F81" s="996"/>
      <c r="G81" s="383">
        <f>SUM(G79:G80)</f>
        <v>57600000</v>
      </c>
      <c r="H81" s="383">
        <f>G81+SUM(H79:H80)</f>
        <v>114384000</v>
      </c>
      <c r="I81" s="383">
        <f t="shared" ref="I81" si="56">H81+SUM(I79:I80)</f>
        <v>170256000</v>
      </c>
      <c r="J81" s="383">
        <f t="shared" ref="J81:O81" si="57">I81+SUM(J79:J80)</f>
        <v>225264000</v>
      </c>
      <c r="K81" s="383">
        <f t="shared" si="57"/>
        <v>259488000</v>
      </c>
      <c r="L81" s="383">
        <f t="shared" si="57"/>
        <v>293712000</v>
      </c>
      <c r="M81" s="383">
        <f t="shared" si="57"/>
        <v>327936000</v>
      </c>
      <c r="N81" s="383">
        <f t="shared" si="57"/>
        <v>362160000</v>
      </c>
      <c r="O81" s="385">
        <f t="shared" si="57"/>
        <v>396384000</v>
      </c>
      <c r="Q81" s="992"/>
      <c r="R81" s="985"/>
      <c r="S81" s="984" t="s">
        <v>199</v>
      </c>
      <c r="T81" s="984"/>
      <c r="U81" s="984"/>
      <c r="V81" s="984"/>
      <c r="W81" s="379">
        <f>((W75+W78)*4*12*5)+((W76+W79)*4*12*5)+((W77+W80)*8*12*5)</f>
        <v>55728000</v>
      </c>
      <c r="X81" s="379">
        <f t="shared" ref="X81:AD81" si="58">((X75+X78)*4*12*5)+((X76+X79)*4*12*5)+((X77+X80)*8*12*5)</f>
        <v>54912000</v>
      </c>
      <c r="Y81" s="379">
        <f t="shared" si="58"/>
        <v>54000000</v>
      </c>
      <c r="Z81" s="379">
        <f t="shared" si="58"/>
        <v>53136000</v>
      </c>
      <c r="AA81" s="379">
        <f t="shared" si="58"/>
        <v>32688000</v>
      </c>
      <c r="AB81" s="379">
        <f t="shared" si="58"/>
        <v>32688000</v>
      </c>
      <c r="AC81" s="379">
        <f t="shared" si="58"/>
        <v>32688000</v>
      </c>
      <c r="AD81" s="379">
        <f t="shared" si="58"/>
        <v>32688000</v>
      </c>
      <c r="AE81" s="379">
        <f>((AE75+AE78)*4*12*5)+((AE76+AE79)*4*12*5)+((AE77+AE80)*8*12*5)</f>
        <v>32688000</v>
      </c>
    </row>
    <row r="82" spans="1:31">
      <c r="A82" s="998" t="s">
        <v>202</v>
      </c>
      <c r="B82" s="984" t="s">
        <v>203</v>
      </c>
      <c r="C82" s="984"/>
      <c r="D82" s="984"/>
      <c r="E82" s="984"/>
      <c r="F82" s="984"/>
      <c r="G82" s="379">
        <f>G65</f>
        <v>165000000</v>
      </c>
      <c r="H82" s="379">
        <v>0</v>
      </c>
      <c r="I82" s="379">
        <v>0</v>
      </c>
      <c r="J82" s="379">
        <v>0</v>
      </c>
      <c r="K82" s="379">
        <v>0</v>
      </c>
      <c r="L82" s="379">
        <v>0</v>
      </c>
      <c r="M82" s="379">
        <v>0</v>
      </c>
      <c r="N82" s="379">
        <v>0</v>
      </c>
      <c r="O82" s="379">
        <v>0</v>
      </c>
      <c r="Q82" s="992"/>
      <c r="R82" s="984" t="s">
        <v>200</v>
      </c>
      <c r="S82" s="984"/>
      <c r="T82" s="984"/>
      <c r="U82" s="984"/>
      <c r="V82" s="984"/>
      <c r="W82" s="379">
        <f>2300*16*12*5</f>
        <v>2208000</v>
      </c>
      <c r="X82" s="379">
        <f t="shared" ref="X82:AE82" si="59">2300*16*12*5</f>
        <v>2208000</v>
      </c>
      <c r="Y82" s="379">
        <f t="shared" si="59"/>
        <v>2208000</v>
      </c>
      <c r="Z82" s="379">
        <f t="shared" si="59"/>
        <v>2208000</v>
      </c>
      <c r="AA82" s="379">
        <f t="shared" si="59"/>
        <v>2208000</v>
      </c>
      <c r="AB82" s="379">
        <f t="shared" si="59"/>
        <v>2208000</v>
      </c>
      <c r="AC82" s="379">
        <f t="shared" si="59"/>
        <v>2208000</v>
      </c>
      <c r="AD82" s="379">
        <f t="shared" si="59"/>
        <v>2208000</v>
      </c>
      <c r="AE82" s="379">
        <f t="shared" si="59"/>
        <v>2208000</v>
      </c>
    </row>
    <row r="83" spans="1:31" ht="18">
      <c r="A83" s="998"/>
      <c r="B83" s="984" t="s">
        <v>204</v>
      </c>
      <c r="C83" s="984"/>
      <c r="D83" s="984"/>
      <c r="E83" s="984"/>
      <c r="F83" s="984"/>
      <c r="G83" s="379">
        <f>[1]収支表!$J$10*1000</f>
        <v>604800</v>
      </c>
      <c r="H83" s="379">
        <f>SUM([1]収支表!$K$12:$O$12)*1000</f>
        <v>3024000</v>
      </c>
      <c r="I83" s="379">
        <f>SUM([1]収支表!$P$12:$T$12)*1000</f>
        <v>10744960.000000002</v>
      </c>
      <c r="J83" s="379">
        <f>SUM([1]収支表!$U$12:$Y$12)*1000</f>
        <v>33933759.999999993</v>
      </c>
      <c r="K83" s="379">
        <f>SUM([1]収支表!$Z$12:$AD$12)*1000</f>
        <v>13105120.000000009</v>
      </c>
      <c r="L83" s="379">
        <f>SUM([1]収支表!$AE$12:$AI$12)*1000</f>
        <v>16669120.000000017</v>
      </c>
      <c r="M83" s="379">
        <f>SUM([1]収支表!$AJ$12:$AN$12)*1000</f>
        <v>13019040.000000007</v>
      </c>
      <c r="N83" s="379">
        <f>SUM([1]収支表!$AO$12:$AS$12)*1000</f>
        <v>9525440.0000000019</v>
      </c>
      <c r="O83" s="379">
        <f>SUM([1]収支表!$AT$12:$AX$12)*1000</f>
        <v>10744960.000000006</v>
      </c>
      <c r="Q83" s="992"/>
      <c r="R83" s="996" t="s">
        <v>201</v>
      </c>
      <c r="S83" s="996"/>
      <c r="T83" s="996"/>
      <c r="U83" s="996"/>
      <c r="V83" s="384"/>
      <c r="W83" s="383">
        <f>SUM(W81:W82)</f>
        <v>57936000</v>
      </c>
      <c r="X83" s="383">
        <f>W83+SUM(X81:X82)</f>
        <v>115056000</v>
      </c>
      <c r="Y83" s="383">
        <f t="shared" ref="Y83" si="60">X83+SUM(Y81:Y82)</f>
        <v>171264000</v>
      </c>
      <c r="Z83" s="383">
        <f t="shared" ref="Z83:AE83" si="61">Y83+SUM(Z81:Z82)</f>
        <v>226608000</v>
      </c>
      <c r="AA83" s="383">
        <f t="shared" si="61"/>
        <v>261504000</v>
      </c>
      <c r="AB83" s="383">
        <f t="shared" si="61"/>
        <v>296400000</v>
      </c>
      <c r="AC83" s="383">
        <f t="shared" si="61"/>
        <v>331296000</v>
      </c>
      <c r="AD83" s="383">
        <f t="shared" si="61"/>
        <v>366192000</v>
      </c>
      <c r="AE83" s="385">
        <f t="shared" si="61"/>
        <v>401088000</v>
      </c>
    </row>
    <row r="84" spans="1:31" ht="18">
      <c r="A84" s="998"/>
      <c r="B84" s="999" t="s">
        <v>201</v>
      </c>
      <c r="C84" s="999"/>
      <c r="D84" s="999"/>
      <c r="E84" s="999"/>
      <c r="F84" s="999"/>
      <c r="G84" s="386">
        <f>SUM(G82:G83)</f>
        <v>165604800</v>
      </c>
      <c r="H84" s="386">
        <f>SUM(H82:H83)+G84</f>
        <v>168628800</v>
      </c>
      <c r="I84" s="386">
        <f t="shared" ref="I84" si="62">SUM(I82:I83)+H84</f>
        <v>179373760</v>
      </c>
      <c r="J84" s="386">
        <f t="shared" ref="J84" si="63">SUM(J82:J83)+I84</f>
        <v>213307520</v>
      </c>
      <c r="K84" s="386">
        <f t="shared" ref="K84:O84" si="64">SUM(K82:K83)+J84</f>
        <v>226412640</v>
      </c>
      <c r="L84" s="386">
        <f t="shared" si="64"/>
        <v>243081760.00000003</v>
      </c>
      <c r="M84" s="386">
        <f t="shared" si="64"/>
        <v>256100800.00000003</v>
      </c>
      <c r="N84" s="386">
        <f t="shared" si="64"/>
        <v>265626240.00000003</v>
      </c>
      <c r="O84" s="387">
        <f t="shared" si="64"/>
        <v>276371200.00000006</v>
      </c>
      <c r="Q84" s="998" t="s">
        <v>202</v>
      </c>
      <c r="R84" s="984" t="s">
        <v>203</v>
      </c>
      <c r="S84" s="984"/>
      <c r="T84" s="984"/>
      <c r="U84" s="984"/>
      <c r="V84" s="984"/>
      <c r="W84" s="379">
        <f>W67</f>
        <v>165000000</v>
      </c>
      <c r="X84" s="379">
        <v>0</v>
      </c>
      <c r="Y84" s="379">
        <v>0</v>
      </c>
      <c r="Z84" s="379">
        <v>0</v>
      </c>
      <c r="AA84" s="379">
        <v>0</v>
      </c>
      <c r="AB84" s="379">
        <v>0</v>
      </c>
      <c r="AC84" s="379">
        <v>0</v>
      </c>
      <c r="AD84" s="379">
        <v>0</v>
      </c>
      <c r="AE84" s="379">
        <v>0</v>
      </c>
    </row>
    <row r="85" spans="1:31">
      <c r="E85"/>
      <c r="F85"/>
      <c r="Q85" s="998"/>
      <c r="R85" s="984" t="s">
        <v>204</v>
      </c>
      <c r="S85" s="984"/>
      <c r="T85" s="984"/>
      <c r="U85" s="984"/>
      <c r="V85" s="984"/>
      <c r="W85" s="379">
        <f>[1]収支表!$J$10*1000</f>
        <v>604800</v>
      </c>
      <c r="X85" s="379">
        <f>SUM([1]収支表!$K$12:$O$12)*1000</f>
        <v>3024000</v>
      </c>
      <c r="Y85" s="379">
        <f>SUM([1]収支表!$P$12:$T$12)*1000</f>
        <v>10744960.000000002</v>
      </c>
      <c r="Z85" s="379">
        <f>SUM([1]収支表!$U$12:$Y$12)*1000</f>
        <v>33933759.999999993</v>
      </c>
      <c r="AA85" s="379">
        <f>SUM([1]収支表!$Z$12:$AD$12)*1000</f>
        <v>13105120.000000009</v>
      </c>
      <c r="AB85" s="379">
        <f>SUM([1]収支表!$AE$12:$AI$12)*1000</f>
        <v>16669120.000000017</v>
      </c>
      <c r="AC85" s="379">
        <f>SUM([1]収支表!$AJ$12:$AN$12)*1000</f>
        <v>13019040.000000007</v>
      </c>
      <c r="AD85" s="379">
        <f>SUM([1]収支表!$AO$12:$AS$12)*1000</f>
        <v>9525440.0000000019</v>
      </c>
      <c r="AE85" s="379">
        <f>SUM([1]収支表!$AT$12:$AX$12)*1000</f>
        <v>10744960.000000006</v>
      </c>
    </row>
    <row r="86" spans="1:31" ht="18">
      <c r="E86"/>
      <c r="F86"/>
      <c r="Q86" s="998"/>
      <c r="R86" s="999" t="s">
        <v>201</v>
      </c>
      <c r="S86" s="999"/>
      <c r="T86" s="999"/>
      <c r="U86" s="999"/>
      <c r="V86" s="999"/>
      <c r="W86" s="386">
        <f>SUM(W84:W85)</f>
        <v>165604800</v>
      </c>
      <c r="X86" s="386">
        <f>SUM(X84:X85)+W86</f>
        <v>168628800</v>
      </c>
      <c r="Y86" s="386">
        <f t="shared" ref="Y86" si="65">SUM(Y84:Y85)+X86</f>
        <v>179373760</v>
      </c>
      <c r="Z86" s="386">
        <f t="shared" ref="Z86" si="66">SUM(Z84:Z85)+Y86</f>
        <v>213307520</v>
      </c>
      <c r="AA86" s="386">
        <f t="shared" ref="AA86:AD86" si="67">SUM(AA84:AA85)+Z86</f>
        <v>226412640</v>
      </c>
      <c r="AB86" s="386">
        <f t="shared" si="67"/>
        <v>243081760.00000003</v>
      </c>
      <c r="AC86" s="386">
        <f t="shared" si="67"/>
        <v>256100800.00000003</v>
      </c>
      <c r="AD86" s="386">
        <f t="shared" si="67"/>
        <v>265626240.00000003</v>
      </c>
      <c r="AE86" s="387">
        <f>SUM(AE84:AE85)+AD86</f>
        <v>276371200.00000006</v>
      </c>
    </row>
    <row r="87" spans="1:31">
      <c r="E87"/>
      <c r="F87"/>
      <c r="U87"/>
      <c r="V87"/>
    </row>
    <row r="88" spans="1:31">
      <c r="E88"/>
      <c r="F88"/>
      <c r="U88"/>
      <c r="V88"/>
    </row>
    <row r="89" spans="1:31">
      <c r="E89"/>
      <c r="F89"/>
      <c r="U89"/>
      <c r="V89"/>
    </row>
    <row r="90" spans="1:31">
      <c r="E90"/>
      <c r="F90"/>
      <c r="U90"/>
      <c r="V90"/>
    </row>
    <row r="91" spans="1:31">
      <c r="E91"/>
      <c r="F91"/>
      <c r="U91"/>
      <c r="V91"/>
    </row>
    <row r="92" spans="1:31">
      <c r="E92"/>
      <c r="F92"/>
      <c r="U92"/>
      <c r="V92"/>
    </row>
    <row r="93" spans="1:31">
      <c r="E93"/>
      <c r="F93"/>
      <c r="U93"/>
      <c r="V93"/>
    </row>
    <row r="94" spans="1:31">
      <c r="U94"/>
      <c r="V94"/>
    </row>
    <row r="95" spans="1:31">
      <c r="U95"/>
      <c r="V95"/>
    </row>
  </sheetData>
  <mergeCells count="294">
    <mergeCell ref="R85:V85"/>
    <mergeCell ref="R86:V86"/>
    <mergeCell ref="B81:F81"/>
    <mergeCell ref="S81:V81"/>
    <mergeCell ref="A82:A84"/>
    <mergeCell ref="B82:F82"/>
    <mergeCell ref="R82:V82"/>
    <mergeCell ref="B83:F83"/>
    <mergeCell ref="R83:U83"/>
    <mergeCell ref="B84:F84"/>
    <mergeCell ref="Q84:Q86"/>
    <mergeCell ref="R84:V84"/>
    <mergeCell ref="A71:A81"/>
    <mergeCell ref="B71:B72"/>
    <mergeCell ref="G71:G72"/>
    <mergeCell ref="H71:H72"/>
    <mergeCell ref="I71:I72"/>
    <mergeCell ref="J71:J72"/>
    <mergeCell ref="K71:K72"/>
    <mergeCell ref="L71:L72"/>
    <mergeCell ref="U79:V79"/>
    <mergeCell ref="B80:F80"/>
    <mergeCell ref="U80:V80"/>
    <mergeCell ref="B75:B79"/>
    <mergeCell ref="AE71:AE72"/>
    <mergeCell ref="B73:C74"/>
    <mergeCell ref="E73:F73"/>
    <mergeCell ref="R73:S74"/>
    <mergeCell ref="U73:V73"/>
    <mergeCell ref="E74:F74"/>
    <mergeCell ref="U74:V74"/>
    <mergeCell ref="X71:X72"/>
    <mergeCell ref="Y71:Y72"/>
    <mergeCell ref="Z71:Z72"/>
    <mergeCell ref="AA71:AA72"/>
    <mergeCell ref="AB71:AB72"/>
    <mergeCell ref="AC71:AC72"/>
    <mergeCell ref="M71:M72"/>
    <mergeCell ref="N71:N72"/>
    <mergeCell ref="O71:O72"/>
    <mergeCell ref="Q71:Q83"/>
    <mergeCell ref="R71:R72"/>
    <mergeCell ref="W71:W72"/>
    <mergeCell ref="U77:V77"/>
    <mergeCell ref="E78:F78"/>
    <mergeCell ref="S78:S80"/>
    <mergeCell ref="U78:V78"/>
    <mergeCell ref="C79:F79"/>
    <mergeCell ref="C75:C76"/>
    <mergeCell ref="E75:F75"/>
    <mergeCell ref="R75:R81"/>
    <mergeCell ref="S75:S77"/>
    <mergeCell ref="U75:V75"/>
    <mergeCell ref="E76:F76"/>
    <mergeCell ref="U76:V76"/>
    <mergeCell ref="C77:C78"/>
    <mergeCell ref="E77:F77"/>
    <mergeCell ref="A53:A64"/>
    <mergeCell ref="B53:B54"/>
    <mergeCell ref="G53:G54"/>
    <mergeCell ref="H53:H54"/>
    <mergeCell ref="I53:I54"/>
    <mergeCell ref="J53:J54"/>
    <mergeCell ref="K53:K54"/>
    <mergeCell ref="L53:L54"/>
    <mergeCell ref="AD71:AD72"/>
    <mergeCell ref="A65:A67"/>
    <mergeCell ref="B65:F65"/>
    <mergeCell ref="R65:V65"/>
    <mergeCell ref="B66:F66"/>
    <mergeCell ref="R66:U66"/>
    <mergeCell ref="B67:F67"/>
    <mergeCell ref="Q67:Q69"/>
    <mergeCell ref="R67:V67"/>
    <mergeCell ref="R68:V68"/>
    <mergeCell ref="R69:V69"/>
    <mergeCell ref="AD53:AD54"/>
    <mergeCell ref="U61:V61"/>
    <mergeCell ref="C62:F62"/>
    <mergeCell ref="U62:V62"/>
    <mergeCell ref="B63:F63"/>
    <mergeCell ref="AE53:AE54"/>
    <mergeCell ref="B55:C56"/>
    <mergeCell ref="E55:F55"/>
    <mergeCell ref="R55:S56"/>
    <mergeCell ref="U55:V55"/>
    <mergeCell ref="E56:F56"/>
    <mergeCell ref="U56:V56"/>
    <mergeCell ref="X53:X54"/>
    <mergeCell ref="Y53:Y54"/>
    <mergeCell ref="Z53:Z54"/>
    <mergeCell ref="AA53:AA54"/>
    <mergeCell ref="AB53:AB54"/>
    <mergeCell ref="AC53:AC54"/>
    <mergeCell ref="M53:M54"/>
    <mergeCell ref="N53:N54"/>
    <mergeCell ref="O53:O54"/>
    <mergeCell ref="Q53:Q66"/>
    <mergeCell ref="R53:R54"/>
    <mergeCell ref="W53:W54"/>
    <mergeCell ref="C60:C61"/>
    <mergeCell ref="E60:F60"/>
    <mergeCell ref="U60:V60"/>
    <mergeCell ref="E61:F61"/>
    <mergeCell ref="S61:S63"/>
    <mergeCell ref="U63:V63"/>
    <mergeCell ref="B57:B62"/>
    <mergeCell ref="C57:C59"/>
    <mergeCell ref="E57:F57"/>
    <mergeCell ref="R57:R64"/>
    <mergeCell ref="S57:S60"/>
    <mergeCell ref="U57:V57"/>
    <mergeCell ref="E58:F58"/>
    <mergeCell ref="U58:V58"/>
    <mergeCell ref="E59:F59"/>
    <mergeCell ref="U59:V59"/>
    <mergeCell ref="B64:F64"/>
    <mergeCell ref="S64:V64"/>
    <mergeCell ref="A47:A49"/>
    <mergeCell ref="B47:F47"/>
    <mergeCell ref="R47:V47"/>
    <mergeCell ref="B48:F48"/>
    <mergeCell ref="R48:U48"/>
    <mergeCell ref="B49:F49"/>
    <mergeCell ref="Q49:Q51"/>
    <mergeCell ref="R49:V49"/>
    <mergeCell ref="R50:V50"/>
    <mergeCell ref="R51:V51"/>
    <mergeCell ref="AE36:AE37"/>
    <mergeCell ref="B38:C39"/>
    <mergeCell ref="E38:F38"/>
    <mergeCell ref="R38:S39"/>
    <mergeCell ref="U38:V38"/>
    <mergeCell ref="E39:F39"/>
    <mergeCell ref="U39:V39"/>
    <mergeCell ref="X36:X37"/>
    <mergeCell ref="Y36:Y37"/>
    <mergeCell ref="Z36:Z37"/>
    <mergeCell ref="AA36:AA37"/>
    <mergeCell ref="AB36:AB37"/>
    <mergeCell ref="AC36:AC37"/>
    <mergeCell ref="M36:M37"/>
    <mergeCell ref="N36:N37"/>
    <mergeCell ref="O36:O37"/>
    <mergeCell ref="Q36:Q48"/>
    <mergeCell ref="R36:R37"/>
    <mergeCell ref="W36:W37"/>
    <mergeCell ref="U42:V42"/>
    <mergeCell ref="E43:F43"/>
    <mergeCell ref="S43:S45"/>
    <mergeCell ref="U43:V43"/>
    <mergeCell ref="C44:F44"/>
    <mergeCell ref="A36:A46"/>
    <mergeCell ref="B36:B37"/>
    <mergeCell ref="G36:G37"/>
    <mergeCell ref="H36:H37"/>
    <mergeCell ref="I36:I37"/>
    <mergeCell ref="J36:J37"/>
    <mergeCell ref="K36:K37"/>
    <mergeCell ref="L36:L37"/>
    <mergeCell ref="AD36:AD37"/>
    <mergeCell ref="U44:V44"/>
    <mergeCell ref="B45:F45"/>
    <mergeCell ref="U45:V45"/>
    <mergeCell ref="B40:B44"/>
    <mergeCell ref="C40:C41"/>
    <mergeCell ref="E40:F40"/>
    <mergeCell ref="R40:R46"/>
    <mergeCell ref="S40:S42"/>
    <mergeCell ref="U40:V40"/>
    <mergeCell ref="E41:F41"/>
    <mergeCell ref="U41:V41"/>
    <mergeCell ref="C42:C43"/>
    <mergeCell ref="E42:F42"/>
    <mergeCell ref="B46:F46"/>
    <mergeCell ref="S46:V46"/>
    <mergeCell ref="A30:A32"/>
    <mergeCell ref="B30:F30"/>
    <mergeCell ref="R30:V30"/>
    <mergeCell ref="B31:F31"/>
    <mergeCell ref="R31:V31"/>
    <mergeCell ref="B32:F32"/>
    <mergeCell ref="Q32:Q34"/>
    <mergeCell ref="R32:V32"/>
    <mergeCell ref="A18:A29"/>
    <mergeCell ref="H18:H19"/>
    <mergeCell ref="I18:I19"/>
    <mergeCell ref="J18:J19"/>
    <mergeCell ref="R33:V33"/>
    <mergeCell ref="R34:V34"/>
    <mergeCell ref="S26:S28"/>
    <mergeCell ref="U26:V26"/>
    <mergeCell ref="C27:F27"/>
    <mergeCell ref="U27:V27"/>
    <mergeCell ref="B28:F28"/>
    <mergeCell ref="U28:V28"/>
    <mergeCell ref="R22:R29"/>
    <mergeCell ref="S22:S25"/>
    <mergeCell ref="U22:V22"/>
    <mergeCell ref="E23:F23"/>
    <mergeCell ref="U23:V23"/>
    <mergeCell ref="E24:F24"/>
    <mergeCell ref="U24:V24"/>
    <mergeCell ref="E25:F25"/>
    <mergeCell ref="U25:V25"/>
    <mergeCell ref="E26:F26"/>
    <mergeCell ref="B22:B27"/>
    <mergeCell ref="C22:C24"/>
    <mergeCell ref="E22:F22"/>
    <mergeCell ref="C25:C26"/>
    <mergeCell ref="B29:F29"/>
    <mergeCell ref="S29:V29"/>
    <mergeCell ref="AB18:AB19"/>
    <mergeCell ref="AC18:AC19"/>
    <mergeCell ref="AD18:AD19"/>
    <mergeCell ref="AE18:AE19"/>
    <mergeCell ref="B20:C21"/>
    <mergeCell ref="E20:F20"/>
    <mergeCell ref="R20:S21"/>
    <mergeCell ref="U20:V20"/>
    <mergeCell ref="E21:F21"/>
    <mergeCell ref="U21:V21"/>
    <mergeCell ref="R18:R19"/>
    <mergeCell ref="W18:W19"/>
    <mergeCell ref="X18:X19"/>
    <mergeCell ref="Y18:Y19"/>
    <mergeCell ref="Z18:Z19"/>
    <mergeCell ref="AA18:AA19"/>
    <mergeCell ref="K18:K19"/>
    <mergeCell ref="L18:L19"/>
    <mergeCell ref="M18:M19"/>
    <mergeCell ref="N18:N19"/>
    <mergeCell ref="O18:O19"/>
    <mergeCell ref="Q18:Q31"/>
    <mergeCell ref="B18:B19"/>
    <mergeCell ref="G18:G19"/>
    <mergeCell ref="A12:A14"/>
    <mergeCell ref="B12:F12"/>
    <mergeCell ref="R12:V12"/>
    <mergeCell ref="B13:F13"/>
    <mergeCell ref="R13:U13"/>
    <mergeCell ref="B14:F14"/>
    <mergeCell ref="Q14:Q16"/>
    <mergeCell ref="R14:V14"/>
    <mergeCell ref="R15:V15"/>
    <mergeCell ref="R16:V16"/>
    <mergeCell ref="U9:V9"/>
    <mergeCell ref="B10:F10"/>
    <mergeCell ref="U10:V10"/>
    <mergeCell ref="B11:F11"/>
    <mergeCell ref="S11:V11"/>
    <mergeCell ref="R5:R11"/>
    <mergeCell ref="S5:S7"/>
    <mergeCell ref="U5:V5"/>
    <mergeCell ref="E6:F6"/>
    <mergeCell ref="U6:V6"/>
    <mergeCell ref="C7:C8"/>
    <mergeCell ref="E7:F7"/>
    <mergeCell ref="U7:V7"/>
    <mergeCell ref="E8:F8"/>
    <mergeCell ref="S8:S10"/>
    <mergeCell ref="AB1:AB2"/>
    <mergeCell ref="AC1:AC2"/>
    <mergeCell ref="AD1:AD2"/>
    <mergeCell ref="AE1:AE2"/>
    <mergeCell ref="B3:C4"/>
    <mergeCell ref="E3:F3"/>
    <mergeCell ref="R3:S4"/>
    <mergeCell ref="U3:V3"/>
    <mergeCell ref="E4:F4"/>
    <mergeCell ref="U4:V4"/>
    <mergeCell ref="R1:R2"/>
    <mergeCell ref="W1:W2"/>
    <mergeCell ref="X1:X2"/>
    <mergeCell ref="Y1:Y2"/>
    <mergeCell ref="Z1:Z2"/>
    <mergeCell ref="AA1:AA2"/>
    <mergeCell ref="K1:K2"/>
    <mergeCell ref="L1:L2"/>
    <mergeCell ref="M1:M2"/>
    <mergeCell ref="N1:N2"/>
    <mergeCell ref="O1:O2"/>
    <mergeCell ref="Q1:Q13"/>
    <mergeCell ref="U8:V8"/>
    <mergeCell ref="C9:F9"/>
    <mergeCell ref="A1:A11"/>
    <mergeCell ref="B1:B2"/>
    <mergeCell ref="G1:G2"/>
    <mergeCell ref="H1:H2"/>
    <mergeCell ref="I1:I2"/>
    <mergeCell ref="J1:J2"/>
    <mergeCell ref="B5:B9"/>
    <mergeCell ref="C5:C6"/>
    <mergeCell ref="E5:F5"/>
  </mergeCells>
  <phoneticPr fontId="3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2E0C8-5460-4300-9FC1-BEE38958FCBE}">
  <dimension ref="A1:AF37"/>
  <sheetViews>
    <sheetView zoomScaleNormal="100" workbookViewId="0">
      <selection activeCell="B29" sqref="B29"/>
    </sheetView>
  </sheetViews>
  <sheetFormatPr defaultColWidth="6.875" defaultRowHeight="13.5"/>
  <cols>
    <col min="1" max="1" width="24.5" bestFit="1" customWidth="1"/>
    <col min="2" max="2" width="10.5" bestFit="1" customWidth="1"/>
    <col min="3" max="4" width="12.125" bestFit="1" customWidth="1"/>
    <col min="5" max="7" width="11.25" bestFit="1" customWidth="1"/>
    <col min="8" max="15" width="11" bestFit="1" customWidth="1"/>
    <col min="16" max="32" width="12.125" bestFit="1" customWidth="1"/>
  </cols>
  <sheetData>
    <row r="1" spans="1:15">
      <c r="A1" s="984" t="s">
        <v>214</v>
      </c>
      <c r="B1" s="984"/>
      <c r="C1" s="984"/>
    </row>
    <row r="2" spans="1:15">
      <c r="A2" t="s">
        <v>212</v>
      </c>
      <c r="B2" s="393">
        <f>'【維持費シュミ　様式3-10】長期修繕計画表'!O3</f>
        <v>8</v>
      </c>
      <c r="C2" t="s">
        <v>215</v>
      </c>
    </row>
    <row r="3" spans="1:15">
      <c r="A3" t="s">
        <v>213</v>
      </c>
      <c r="B3" s="393">
        <f>'【維持費シュミ　様式3-10】長期修繕計画表'!O4</f>
        <v>8</v>
      </c>
      <c r="C3" t="s">
        <v>215</v>
      </c>
      <c r="J3" t="s">
        <v>290</v>
      </c>
      <c r="K3" t="s">
        <v>291</v>
      </c>
    </row>
    <row r="4" spans="1:15">
      <c r="A4" s="984" t="s">
        <v>211</v>
      </c>
      <c r="B4" s="984"/>
      <c r="C4" s="984"/>
      <c r="I4" t="s">
        <v>289</v>
      </c>
      <c r="J4">
        <f>'【維持費シュミ　様式3-10】長期修繕計画表'!Q3</f>
        <v>35</v>
      </c>
      <c r="K4">
        <f>'【維持費シュミ　様式3-10】長期修繕計画表'!Q4</f>
        <v>70</v>
      </c>
    </row>
    <row r="5" spans="1:15">
      <c r="A5" s="392"/>
      <c r="B5" s="412" t="s">
        <v>217</v>
      </c>
      <c r="C5" s="392" t="s">
        <v>218</v>
      </c>
      <c r="D5" t="s">
        <v>219</v>
      </c>
      <c r="E5" t="s">
        <v>220</v>
      </c>
      <c r="F5" t="s">
        <v>221</v>
      </c>
      <c r="G5" t="s">
        <v>222</v>
      </c>
      <c r="I5" s="331" t="s">
        <v>167</v>
      </c>
      <c r="J5" s="331">
        <v>51200</v>
      </c>
      <c r="K5" s="331">
        <v>51200</v>
      </c>
      <c r="L5" t="s">
        <v>293</v>
      </c>
    </row>
    <row r="6" spans="1:15">
      <c r="A6" t="s">
        <v>212</v>
      </c>
      <c r="B6" s="670">
        <v>100000</v>
      </c>
      <c r="C6">
        <f>ROUNDDOWN(B6-((B6-G6)/5),-2)</f>
        <v>95400</v>
      </c>
      <c r="D6">
        <f>ROUNDDOWN(C6-((C6-G6)/4),-2)</f>
        <v>90800</v>
      </c>
      <c r="E6">
        <f>ROUNDDOWN(D6-((D6-G6)/3),-2)</f>
        <v>86200</v>
      </c>
      <c r="F6">
        <f>ROUNDDOWN(E6-((E6-G6)/2),-2)</f>
        <v>81600</v>
      </c>
      <c r="G6">
        <f>B6*0.77</f>
        <v>77000</v>
      </c>
      <c r="I6" s="331" t="s">
        <v>168</v>
      </c>
      <c r="J6" s="331">
        <v>0.9</v>
      </c>
      <c r="K6" s="331">
        <v>0.9</v>
      </c>
      <c r="O6" s="664"/>
    </row>
    <row r="7" spans="1:15">
      <c r="A7" t="s">
        <v>213</v>
      </c>
      <c r="B7" s="670">
        <v>100000</v>
      </c>
      <c r="C7">
        <f>ROUNDDOWN(B7-((B7-G7)/5),-2)</f>
        <v>95400</v>
      </c>
      <c r="D7">
        <f>ROUNDDOWN(C7-((C7-G7)/4),-2)</f>
        <v>90800</v>
      </c>
      <c r="E7">
        <f>ROUNDDOWN(D7-((D7-G7)/3),-2)</f>
        <v>86200</v>
      </c>
      <c r="F7">
        <f>ROUNDDOWN(E7-((E7-G7)/2),-2)</f>
        <v>81600</v>
      </c>
      <c r="G7">
        <f>B7*0.77</f>
        <v>77000</v>
      </c>
      <c r="I7" s="331" t="s">
        <v>169</v>
      </c>
      <c r="J7" s="665">
        <f>ROUND(J4/65,4)</f>
        <v>0.53849999999999998</v>
      </c>
      <c r="K7" s="665">
        <f>ROUND(K4/65,4)</f>
        <v>1.0769</v>
      </c>
    </row>
    <row r="8" spans="1:15">
      <c r="A8" s="984" t="s">
        <v>216</v>
      </c>
      <c r="B8" s="984"/>
      <c r="C8" s="984"/>
      <c r="I8" s="331" t="s">
        <v>170</v>
      </c>
      <c r="J8" s="331" t="s">
        <v>292</v>
      </c>
      <c r="K8" s="331" t="s">
        <v>292</v>
      </c>
    </row>
    <row r="9" spans="1:15">
      <c r="A9" s="521"/>
      <c r="B9" s="522" t="s">
        <v>217</v>
      </c>
      <c r="C9" s="521" t="s">
        <v>218</v>
      </c>
      <c r="D9" t="s">
        <v>219</v>
      </c>
      <c r="E9" t="s">
        <v>220</v>
      </c>
      <c r="F9" t="s">
        <v>221</v>
      </c>
      <c r="G9" t="s">
        <v>222</v>
      </c>
      <c r="I9" s="335" t="s">
        <v>171</v>
      </c>
      <c r="J9" s="335">
        <v>1.3</v>
      </c>
      <c r="K9" s="335">
        <v>1.3</v>
      </c>
    </row>
    <row r="10" spans="1:15">
      <c r="A10" s="393" t="s">
        <v>212</v>
      </c>
      <c r="B10" s="667">
        <f>AVERAGE(C21:G21)</f>
        <v>31360</v>
      </c>
      <c r="C10" s="667">
        <f>AVERAGE(H21:L21)</f>
        <v>29960</v>
      </c>
      <c r="D10" s="667">
        <f>AVERAGE(M21:Q21)</f>
        <v>28560</v>
      </c>
      <c r="E10" s="667">
        <f>AVERAGE(R21:V21)</f>
        <v>27160</v>
      </c>
      <c r="F10" s="666">
        <f>AVERAGE(W21:AA21)</f>
        <v>25760</v>
      </c>
      <c r="G10" s="666">
        <f>AVERAGE(AB21:AF21)</f>
        <v>24360</v>
      </c>
    </row>
    <row r="11" spans="1:15">
      <c r="A11" s="393" t="s">
        <v>213</v>
      </c>
      <c r="B11" s="667">
        <f>AVERAGE(C26:G26)</f>
        <v>62780</v>
      </c>
      <c r="C11" s="667">
        <f>AVERAGE(H26:L26)</f>
        <v>59960</v>
      </c>
      <c r="D11" s="667">
        <f>AVERAGE(M26:Q26)</f>
        <v>57160</v>
      </c>
      <c r="E11" s="667">
        <f>AVERAGE(R26:V26)</f>
        <v>54360</v>
      </c>
      <c r="F11" s="666">
        <f>AVERAGE(W26:AA26)</f>
        <v>51560</v>
      </c>
      <c r="G11" s="666">
        <f>AVERAGE(AB26:AF26)</f>
        <v>48740</v>
      </c>
    </row>
    <row r="12" spans="1:15">
      <c r="A12" s="1001" t="s">
        <v>223</v>
      </c>
      <c r="B12" s="1001"/>
      <c r="C12" s="1001"/>
      <c r="D12" s="393"/>
      <c r="E12" s="393"/>
    </row>
    <row r="13" spans="1:15">
      <c r="A13" s="389"/>
      <c r="B13" s="668" t="s">
        <v>217</v>
      </c>
      <c r="C13" s="389" t="s">
        <v>218</v>
      </c>
      <c r="D13" s="393" t="s">
        <v>219</v>
      </c>
      <c r="E13" s="393" t="s">
        <v>220</v>
      </c>
      <c r="F13" t="s">
        <v>221</v>
      </c>
      <c r="G13" t="s">
        <v>222</v>
      </c>
    </row>
    <row r="14" spans="1:15">
      <c r="A14" s="393" t="s">
        <v>212</v>
      </c>
      <c r="B14" s="390">
        <f>ROUND((B6-B10)/2,-2)</f>
        <v>34300</v>
      </c>
      <c r="C14" s="390">
        <f>ROUND((C6-B10)/2,-2)</f>
        <v>32000</v>
      </c>
      <c r="D14" s="390">
        <f>ROUND((D6-B10)/2,-2)</f>
        <v>29700</v>
      </c>
      <c r="E14" s="390">
        <f>ROUND((E6-B10)/2,-2)</f>
        <v>27400</v>
      </c>
    </row>
    <row r="15" spans="1:15">
      <c r="A15" s="1001" t="s">
        <v>213</v>
      </c>
      <c r="B15" s="390">
        <v>18000</v>
      </c>
      <c r="C15" s="390">
        <v>18000</v>
      </c>
      <c r="D15" s="390">
        <v>18000</v>
      </c>
      <c r="E15" s="390">
        <v>18000</v>
      </c>
    </row>
    <row r="16" spans="1:15">
      <c r="A16" s="1001"/>
      <c r="B16" s="669">
        <f>ROUND((B7-B11)/2,-2)</f>
        <v>18600</v>
      </c>
      <c r="C16" s="669">
        <f>ROUND((C7-B11)/2,-2)</f>
        <v>16300</v>
      </c>
      <c r="D16" s="669">
        <f>ROUND((D7-B11)/2,-2)</f>
        <v>14000</v>
      </c>
      <c r="E16" s="669">
        <f>ROUND((E7-B11)/2,-2)</f>
        <v>11700</v>
      </c>
    </row>
    <row r="20" spans="1:32">
      <c r="C20">
        <v>1</v>
      </c>
      <c r="D20">
        <v>2</v>
      </c>
      <c r="E20">
        <v>3</v>
      </c>
      <c r="F20">
        <v>4</v>
      </c>
      <c r="G20">
        <v>5</v>
      </c>
      <c r="H20">
        <v>6</v>
      </c>
      <c r="I20">
        <v>7</v>
      </c>
      <c r="J20">
        <v>8</v>
      </c>
      <c r="K20">
        <v>9</v>
      </c>
      <c r="L20">
        <v>10</v>
      </c>
      <c r="M20">
        <v>11</v>
      </c>
      <c r="N20">
        <v>12</v>
      </c>
      <c r="O20">
        <v>13</v>
      </c>
      <c r="P20">
        <v>14</v>
      </c>
      <c r="Q20">
        <v>15</v>
      </c>
      <c r="R20">
        <v>16</v>
      </c>
      <c r="S20">
        <v>17</v>
      </c>
      <c r="T20">
        <v>18</v>
      </c>
      <c r="U20">
        <v>19</v>
      </c>
      <c r="V20">
        <v>20</v>
      </c>
      <c r="W20">
        <v>21</v>
      </c>
      <c r="X20">
        <v>22</v>
      </c>
      <c r="Y20">
        <v>23</v>
      </c>
      <c r="Z20">
        <v>24</v>
      </c>
      <c r="AA20">
        <v>25</v>
      </c>
      <c r="AB20">
        <v>26</v>
      </c>
      <c r="AC20">
        <v>27</v>
      </c>
      <c r="AD20">
        <v>28</v>
      </c>
      <c r="AE20">
        <v>29</v>
      </c>
      <c r="AF20">
        <v>30</v>
      </c>
    </row>
    <row r="21" spans="1:32" s="379" customFormat="1">
      <c r="A21" s="379" t="s">
        <v>224</v>
      </c>
      <c r="C21" s="379">
        <f t="shared" ref="C21:AF21" si="0">ROUNDDOWN($J$5*$J$6*$J$7*(1-0.0087*C20)*$J$9,-2)</f>
        <v>31900</v>
      </c>
      <c r="D21" s="379">
        <f t="shared" si="0"/>
        <v>31600</v>
      </c>
      <c r="E21" s="379">
        <f t="shared" si="0"/>
        <v>31400</v>
      </c>
      <c r="F21" s="379">
        <f t="shared" si="0"/>
        <v>31100</v>
      </c>
      <c r="G21" s="379">
        <f t="shared" si="0"/>
        <v>30800</v>
      </c>
      <c r="H21" s="379">
        <f t="shared" si="0"/>
        <v>30500</v>
      </c>
      <c r="I21" s="379">
        <f t="shared" si="0"/>
        <v>30200</v>
      </c>
      <c r="J21" s="379">
        <f t="shared" si="0"/>
        <v>30000</v>
      </c>
      <c r="K21" s="379">
        <f t="shared" si="0"/>
        <v>29700</v>
      </c>
      <c r="L21" s="379">
        <f t="shared" si="0"/>
        <v>29400</v>
      </c>
      <c r="M21" s="379">
        <f t="shared" si="0"/>
        <v>29100</v>
      </c>
      <c r="N21" s="379">
        <f t="shared" si="0"/>
        <v>28800</v>
      </c>
      <c r="O21" s="379">
        <f t="shared" si="0"/>
        <v>28600</v>
      </c>
      <c r="P21" s="379">
        <f t="shared" si="0"/>
        <v>28300</v>
      </c>
      <c r="Q21" s="379">
        <f t="shared" si="0"/>
        <v>28000</v>
      </c>
      <c r="R21" s="379">
        <f t="shared" si="0"/>
        <v>27700</v>
      </c>
      <c r="S21" s="379">
        <f t="shared" si="0"/>
        <v>27400</v>
      </c>
      <c r="T21" s="379">
        <f t="shared" si="0"/>
        <v>27200</v>
      </c>
      <c r="U21" s="379">
        <f t="shared" si="0"/>
        <v>26900</v>
      </c>
      <c r="V21" s="379">
        <f t="shared" si="0"/>
        <v>26600</v>
      </c>
      <c r="W21" s="379">
        <f t="shared" si="0"/>
        <v>26300</v>
      </c>
      <c r="X21" s="379">
        <f t="shared" si="0"/>
        <v>26000</v>
      </c>
      <c r="Y21" s="379">
        <f t="shared" si="0"/>
        <v>25800</v>
      </c>
      <c r="Z21" s="379">
        <f t="shared" si="0"/>
        <v>25500</v>
      </c>
      <c r="AA21" s="379">
        <f t="shared" si="0"/>
        <v>25200</v>
      </c>
      <c r="AB21" s="379">
        <f t="shared" si="0"/>
        <v>24900</v>
      </c>
      <c r="AC21" s="379">
        <f t="shared" si="0"/>
        <v>24600</v>
      </c>
      <c r="AD21" s="379">
        <f t="shared" si="0"/>
        <v>24400</v>
      </c>
      <c r="AE21" s="379">
        <f t="shared" si="0"/>
        <v>24100</v>
      </c>
      <c r="AF21" s="379">
        <f t="shared" si="0"/>
        <v>23800</v>
      </c>
    </row>
    <row r="22" spans="1:32" s="379" customFormat="1">
      <c r="A22" s="379" t="s">
        <v>225</v>
      </c>
      <c r="C22" s="379">
        <f>B14</f>
        <v>34300</v>
      </c>
      <c r="D22" s="379">
        <f>C22</f>
        <v>34300</v>
      </c>
      <c r="E22" s="379">
        <f t="shared" ref="E22:G22" si="1">D22</f>
        <v>34300</v>
      </c>
      <c r="F22" s="379">
        <f t="shared" si="1"/>
        <v>34300</v>
      </c>
      <c r="G22" s="379">
        <f t="shared" si="1"/>
        <v>34300</v>
      </c>
      <c r="H22" s="379">
        <f>C14</f>
        <v>32000</v>
      </c>
      <c r="I22" s="379">
        <f>H22</f>
        <v>32000</v>
      </c>
      <c r="J22" s="379">
        <f t="shared" ref="J22:L22" si="2">I22</f>
        <v>32000</v>
      </c>
      <c r="K22" s="379">
        <f t="shared" si="2"/>
        <v>32000</v>
      </c>
      <c r="L22" s="379">
        <f t="shared" si="2"/>
        <v>32000</v>
      </c>
      <c r="M22" s="379">
        <f>D14</f>
        <v>29700</v>
      </c>
      <c r="N22" s="379">
        <f>M22</f>
        <v>29700</v>
      </c>
      <c r="O22" s="379">
        <f t="shared" ref="O22:Q22" si="3">N22</f>
        <v>29700</v>
      </c>
      <c r="P22" s="379">
        <f t="shared" si="3"/>
        <v>29700</v>
      </c>
      <c r="Q22" s="379">
        <f t="shared" si="3"/>
        <v>29700</v>
      </c>
      <c r="R22" s="379">
        <f>E14</f>
        <v>27400</v>
      </c>
      <c r="S22" s="379">
        <f>R22</f>
        <v>27400</v>
      </c>
      <c r="T22" s="379">
        <f t="shared" ref="T22:V22" si="4">S22</f>
        <v>27400</v>
      </c>
      <c r="U22" s="379">
        <f t="shared" si="4"/>
        <v>27400</v>
      </c>
      <c r="V22" s="379">
        <f t="shared" si="4"/>
        <v>27400</v>
      </c>
    </row>
    <row r="23" spans="1:32" s="379" customFormat="1">
      <c r="A23" s="379" t="s">
        <v>228</v>
      </c>
      <c r="C23" s="379">
        <f>C21+C22</f>
        <v>66200</v>
      </c>
      <c r="D23" s="379">
        <f t="shared" ref="D23:AF23" si="5">D21+D22</f>
        <v>65900</v>
      </c>
      <c r="E23" s="379">
        <f t="shared" si="5"/>
        <v>65700</v>
      </c>
      <c r="F23" s="379">
        <f t="shared" si="5"/>
        <v>65400</v>
      </c>
      <c r="G23" s="379">
        <f t="shared" si="5"/>
        <v>65100</v>
      </c>
      <c r="H23" s="379">
        <f t="shared" si="5"/>
        <v>62500</v>
      </c>
      <c r="I23" s="379">
        <f t="shared" si="5"/>
        <v>62200</v>
      </c>
      <c r="J23" s="379">
        <f t="shared" si="5"/>
        <v>62000</v>
      </c>
      <c r="K23" s="379">
        <f t="shared" si="5"/>
        <v>61700</v>
      </c>
      <c r="L23" s="379">
        <f t="shared" si="5"/>
        <v>61400</v>
      </c>
      <c r="M23" s="379">
        <f t="shared" si="5"/>
        <v>58800</v>
      </c>
      <c r="N23" s="379">
        <f t="shared" si="5"/>
        <v>58500</v>
      </c>
      <c r="O23" s="379">
        <f t="shared" si="5"/>
        <v>58300</v>
      </c>
      <c r="P23" s="379">
        <f t="shared" si="5"/>
        <v>58000</v>
      </c>
      <c r="Q23" s="379">
        <f t="shared" si="5"/>
        <v>57700</v>
      </c>
      <c r="R23" s="379">
        <f t="shared" si="5"/>
        <v>55100</v>
      </c>
      <c r="S23" s="379">
        <f t="shared" si="5"/>
        <v>54800</v>
      </c>
      <c r="T23" s="379">
        <f t="shared" si="5"/>
        <v>54600</v>
      </c>
      <c r="U23" s="379">
        <f t="shared" si="5"/>
        <v>54300</v>
      </c>
      <c r="V23" s="379">
        <f t="shared" si="5"/>
        <v>54000</v>
      </c>
      <c r="W23" s="379">
        <f t="shared" si="5"/>
        <v>26300</v>
      </c>
      <c r="X23" s="379">
        <f t="shared" si="5"/>
        <v>26000</v>
      </c>
      <c r="Y23" s="379">
        <f t="shared" si="5"/>
        <v>25800</v>
      </c>
      <c r="Z23" s="379">
        <f t="shared" si="5"/>
        <v>25500</v>
      </c>
      <c r="AA23" s="379">
        <f t="shared" si="5"/>
        <v>25200</v>
      </c>
      <c r="AB23" s="379">
        <f t="shared" si="5"/>
        <v>24900</v>
      </c>
      <c r="AC23" s="379">
        <f t="shared" si="5"/>
        <v>24600</v>
      </c>
      <c r="AD23" s="379">
        <f t="shared" si="5"/>
        <v>24400</v>
      </c>
      <c r="AE23" s="379">
        <f t="shared" si="5"/>
        <v>24100</v>
      </c>
      <c r="AF23" s="379">
        <f t="shared" si="5"/>
        <v>23800</v>
      </c>
    </row>
    <row r="24" spans="1:32" s="379" customFormat="1">
      <c r="A24" s="379" t="s">
        <v>230</v>
      </c>
      <c r="C24" s="379">
        <f>C23*12*$B$2</f>
        <v>6355200</v>
      </c>
      <c r="D24" s="379">
        <f t="shared" ref="D24:AF24" si="6">D23*12*$B$2</f>
        <v>6326400</v>
      </c>
      <c r="E24" s="379">
        <f t="shared" si="6"/>
        <v>6307200</v>
      </c>
      <c r="F24" s="379">
        <f t="shared" si="6"/>
        <v>6278400</v>
      </c>
      <c r="G24" s="379">
        <f t="shared" si="6"/>
        <v>6249600</v>
      </c>
      <c r="H24" s="379">
        <f t="shared" si="6"/>
        <v>6000000</v>
      </c>
      <c r="I24" s="379">
        <f t="shared" si="6"/>
        <v>5971200</v>
      </c>
      <c r="J24" s="379">
        <f t="shared" si="6"/>
        <v>5952000</v>
      </c>
      <c r="K24" s="379">
        <f t="shared" si="6"/>
        <v>5923200</v>
      </c>
      <c r="L24" s="379">
        <f t="shared" si="6"/>
        <v>5894400</v>
      </c>
      <c r="M24" s="379">
        <f t="shared" si="6"/>
        <v>5644800</v>
      </c>
      <c r="N24" s="379">
        <f t="shared" si="6"/>
        <v>5616000</v>
      </c>
      <c r="O24" s="379">
        <f t="shared" si="6"/>
        <v>5596800</v>
      </c>
      <c r="P24" s="379">
        <f t="shared" si="6"/>
        <v>5568000</v>
      </c>
      <c r="Q24" s="379">
        <f t="shared" si="6"/>
        <v>5539200</v>
      </c>
      <c r="R24" s="379">
        <f t="shared" si="6"/>
        <v>5289600</v>
      </c>
      <c r="S24" s="379">
        <f t="shared" si="6"/>
        <v>5260800</v>
      </c>
      <c r="T24" s="379">
        <f t="shared" si="6"/>
        <v>5241600</v>
      </c>
      <c r="U24" s="379">
        <f t="shared" si="6"/>
        <v>5212800</v>
      </c>
      <c r="V24" s="379">
        <f t="shared" si="6"/>
        <v>5184000</v>
      </c>
      <c r="W24" s="379">
        <f t="shared" si="6"/>
        <v>2524800</v>
      </c>
      <c r="X24" s="379">
        <f t="shared" si="6"/>
        <v>2496000</v>
      </c>
      <c r="Y24" s="379">
        <f t="shared" si="6"/>
        <v>2476800</v>
      </c>
      <c r="Z24" s="379">
        <f t="shared" si="6"/>
        <v>2448000</v>
      </c>
      <c r="AA24" s="379">
        <f t="shared" si="6"/>
        <v>2419200</v>
      </c>
      <c r="AB24" s="379">
        <f t="shared" si="6"/>
        <v>2390400</v>
      </c>
      <c r="AC24" s="379">
        <f t="shared" si="6"/>
        <v>2361600</v>
      </c>
      <c r="AD24" s="379">
        <f t="shared" si="6"/>
        <v>2342400</v>
      </c>
      <c r="AE24" s="379">
        <f t="shared" si="6"/>
        <v>2313600</v>
      </c>
      <c r="AF24" s="379">
        <f t="shared" si="6"/>
        <v>2284800</v>
      </c>
    </row>
    <row r="25" spans="1:32" s="379" customFormat="1"/>
    <row r="26" spans="1:32" s="379" customFormat="1">
      <c r="A26" s="379" t="s">
        <v>226</v>
      </c>
      <c r="C26" s="379">
        <f t="shared" ref="C26:AF26" si="7">ROUNDDOWN($K$5*$K$6*$K$7*(1-0.0087*C20)*$K$9,-2)</f>
        <v>63900</v>
      </c>
      <c r="D26" s="379">
        <f t="shared" si="7"/>
        <v>63300</v>
      </c>
      <c r="E26" s="379">
        <f t="shared" si="7"/>
        <v>62800</v>
      </c>
      <c r="F26" s="379">
        <f t="shared" si="7"/>
        <v>62200</v>
      </c>
      <c r="G26" s="379">
        <f t="shared" si="7"/>
        <v>61700</v>
      </c>
      <c r="H26" s="379">
        <f t="shared" si="7"/>
        <v>61100</v>
      </c>
      <c r="I26" s="379">
        <f t="shared" si="7"/>
        <v>60500</v>
      </c>
      <c r="J26" s="379">
        <f t="shared" si="7"/>
        <v>60000</v>
      </c>
      <c r="K26" s="379">
        <f t="shared" si="7"/>
        <v>59400</v>
      </c>
      <c r="L26" s="379">
        <f t="shared" si="7"/>
        <v>58800</v>
      </c>
      <c r="M26" s="379">
        <f t="shared" si="7"/>
        <v>58300</v>
      </c>
      <c r="N26" s="379">
        <f t="shared" si="7"/>
        <v>57700</v>
      </c>
      <c r="O26" s="379">
        <f t="shared" si="7"/>
        <v>57200</v>
      </c>
      <c r="P26" s="379">
        <f t="shared" si="7"/>
        <v>56600</v>
      </c>
      <c r="Q26" s="379">
        <f t="shared" si="7"/>
        <v>56000</v>
      </c>
      <c r="R26" s="379">
        <f t="shared" si="7"/>
        <v>55500</v>
      </c>
      <c r="S26" s="379">
        <f t="shared" si="7"/>
        <v>54900</v>
      </c>
      <c r="T26" s="379">
        <f t="shared" si="7"/>
        <v>54400</v>
      </c>
      <c r="U26" s="379">
        <f t="shared" si="7"/>
        <v>53800</v>
      </c>
      <c r="V26" s="379">
        <f t="shared" si="7"/>
        <v>53200</v>
      </c>
      <c r="W26" s="379">
        <f t="shared" si="7"/>
        <v>52700</v>
      </c>
      <c r="X26" s="379">
        <f t="shared" si="7"/>
        <v>52100</v>
      </c>
      <c r="Y26" s="379">
        <f t="shared" si="7"/>
        <v>51600</v>
      </c>
      <c r="Z26" s="379">
        <f t="shared" si="7"/>
        <v>51000</v>
      </c>
      <c r="AA26" s="379">
        <f t="shared" si="7"/>
        <v>50400</v>
      </c>
      <c r="AB26" s="379">
        <f t="shared" si="7"/>
        <v>49900</v>
      </c>
      <c r="AC26" s="379">
        <f t="shared" si="7"/>
        <v>49300</v>
      </c>
      <c r="AD26" s="379">
        <f t="shared" si="7"/>
        <v>48700</v>
      </c>
      <c r="AE26" s="379">
        <f t="shared" si="7"/>
        <v>48200</v>
      </c>
      <c r="AF26" s="379">
        <f t="shared" si="7"/>
        <v>47600</v>
      </c>
    </row>
    <row r="27" spans="1:32" s="379" customFormat="1">
      <c r="A27" s="379" t="s">
        <v>227</v>
      </c>
      <c r="C27" s="379">
        <f>IF(B16&gt;18000,B15,B16)</f>
        <v>18000</v>
      </c>
      <c r="D27" s="379">
        <f>C27</f>
        <v>18000</v>
      </c>
      <c r="E27" s="379">
        <f t="shared" ref="E27:V27" si="8">D27</f>
        <v>18000</v>
      </c>
      <c r="F27" s="379">
        <f t="shared" si="8"/>
        <v>18000</v>
      </c>
      <c r="G27" s="379">
        <f t="shared" si="8"/>
        <v>18000</v>
      </c>
      <c r="H27" s="379">
        <f t="shared" si="8"/>
        <v>18000</v>
      </c>
      <c r="I27" s="379">
        <f t="shared" si="8"/>
        <v>18000</v>
      </c>
      <c r="J27" s="379">
        <f t="shared" si="8"/>
        <v>18000</v>
      </c>
      <c r="K27" s="379">
        <f t="shared" si="8"/>
        <v>18000</v>
      </c>
      <c r="L27" s="379">
        <f t="shared" si="8"/>
        <v>18000</v>
      </c>
      <c r="M27" s="379">
        <f t="shared" si="8"/>
        <v>18000</v>
      </c>
      <c r="N27" s="379">
        <f t="shared" si="8"/>
        <v>18000</v>
      </c>
      <c r="O27" s="379">
        <f t="shared" si="8"/>
        <v>18000</v>
      </c>
      <c r="P27" s="379">
        <f t="shared" si="8"/>
        <v>18000</v>
      </c>
      <c r="Q27" s="379">
        <f t="shared" si="8"/>
        <v>18000</v>
      </c>
      <c r="R27" s="379">
        <f t="shared" si="8"/>
        <v>18000</v>
      </c>
      <c r="S27" s="379">
        <f t="shared" si="8"/>
        <v>18000</v>
      </c>
      <c r="T27" s="379">
        <f t="shared" si="8"/>
        <v>18000</v>
      </c>
      <c r="U27" s="379">
        <f t="shared" si="8"/>
        <v>18000</v>
      </c>
      <c r="V27" s="379">
        <f t="shared" si="8"/>
        <v>18000</v>
      </c>
    </row>
    <row r="28" spans="1:32" s="379" customFormat="1">
      <c r="A28" s="379" t="s">
        <v>229</v>
      </c>
      <c r="C28" s="379">
        <f>C26+C27</f>
        <v>81900</v>
      </c>
      <c r="D28" s="379">
        <f t="shared" ref="D28" si="9">D26+D27</f>
        <v>81300</v>
      </c>
      <c r="E28" s="379">
        <f t="shared" ref="E28" si="10">E26+E27</f>
        <v>80800</v>
      </c>
      <c r="F28" s="379">
        <f t="shared" ref="F28" si="11">F26+F27</f>
        <v>80200</v>
      </c>
      <c r="G28" s="379">
        <f t="shared" ref="G28" si="12">G26+G27</f>
        <v>79700</v>
      </c>
      <c r="H28" s="379">
        <f t="shared" ref="H28" si="13">H26+H27</f>
        <v>79100</v>
      </c>
      <c r="I28" s="379">
        <f t="shared" ref="I28" si="14">I26+I27</f>
        <v>78500</v>
      </c>
      <c r="J28" s="379">
        <f t="shared" ref="J28" si="15">J26+J27</f>
        <v>78000</v>
      </c>
      <c r="K28" s="379">
        <f t="shared" ref="K28" si="16">K26+K27</f>
        <v>77400</v>
      </c>
      <c r="L28" s="379">
        <f t="shared" ref="L28" si="17">L26+L27</f>
        <v>76800</v>
      </c>
      <c r="M28" s="379">
        <f t="shared" ref="M28" si="18">M26+M27</f>
        <v>76300</v>
      </c>
      <c r="N28" s="379">
        <f t="shared" ref="N28" si="19">N26+N27</f>
        <v>75700</v>
      </c>
      <c r="O28" s="379">
        <f t="shared" ref="O28" si="20">O26+O27</f>
        <v>75200</v>
      </c>
      <c r="P28" s="379">
        <f t="shared" ref="P28" si="21">P26+P27</f>
        <v>74600</v>
      </c>
      <c r="Q28" s="379">
        <f t="shared" ref="Q28" si="22">Q26+Q27</f>
        <v>74000</v>
      </c>
      <c r="R28" s="379">
        <f t="shared" ref="R28" si="23">R26+R27</f>
        <v>73500</v>
      </c>
      <c r="S28" s="379">
        <f t="shared" ref="S28" si="24">S26+S27</f>
        <v>72900</v>
      </c>
      <c r="T28" s="379">
        <f t="shared" ref="T28" si="25">T26+T27</f>
        <v>72400</v>
      </c>
      <c r="U28" s="379">
        <f t="shared" ref="U28" si="26">U26+U27</f>
        <v>71800</v>
      </c>
      <c r="V28" s="379">
        <f t="shared" ref="V28" si="27">V26+V27</f>
        <v>71200</v>
      </c>
      <c r="W28" s="379">
        <f t="shared" ref="W28" si="28">W26+W27</f>
        <v>52700</v>
      </c>
      <c r="X28" s="379">
        <f t="shared" ref="X28" si="29">X26+X27</f>
        <v>52100</v>
      </c>
      <c r="Y28" s="379">
        <f t="shared" ref="Y28" si="30">Y26+Y27</f>
        <v>51600</v>
      </c>
      <c r="Z28" s="379">
        <f t="shared" ref="Z28" si="31">Z26+Z27</f>
        <v>51000</v>
      </c>
      <c r="AA28" s="379">
        <f t="shared" ref="AA28" si="32">AA26+AA27</f>
        <v>50400</v>
      </c>
      <c r="AB28" s="379">
        <f t="shared" ref="AB28" si="33">AB26+AB27</f>
        <v>49900</v>
      </c>
      <c r="AC28" s="379">
        <f t="shared" ref="AC28" si="34">AC26+AC27</f>
        <v>49300</v>
      </c>
      <c r="AD28" s="379">
        <f t="shared" ref="AD28" si="35">AD26+AD27</f>
        <v>48700</v>
      </c>
      <c r="AE28" s="379">
        <f t="shared" ref="AE28" si="36">AE26+AE27</f>
        <v>48200</v>
      </c>
      <c r="AF28" s="379">
        <f t="shared" ref="AF28" si="37">AF26+AF27</f>
        <v>47600</v>
      </c>
    </row>
    <row r="29" spans="1:32" s="379" customFormat="1">
      <c r="A29" s="379" t="s">
        <v>231</v>
      </c>
      <c r="C29" s="379">
        <f>C28*12*$B$3</f>
        <v>7862400</v>
      </c>
      <c r="D29" s="379">
        <f t="shared" ref="D29:AE29" si="38">D28*12*$B$3</f>
        <v>7804800</v>
      </c>
      <c r="E29" s="379">
        <f t="shared" si="38"/>
        <v>7756800</v>
      </c>
      <c r="F29" s="379">
        <f t="shared" si="38"/>
        <v>7699200</v>
      </c>
      <c r="G29" s="379">
        <f t="shared" si="38"/>
        <v>7651200</v>
      </c>
      <c r="H29" s="379">
        <f t="shared" si="38"/>
        <v>7593600</v>
      </c>
      <c r="I29" s="379">
        <f t="shared" si="38"/>
        <v>7536000</v>
      </c>
      <c r="J29" s="379">
        <f t="shared" si="38"/>
        <v>7488000</v>
      </c>
      <c r="K29" s="379">
        <f t="shared" si="38"/>
        <v>7430400</v>
      </c>
      <c r="L29" s="379">
        <f t="shared" si="38"/>
        <v>7372800</v>
      </c>
      <c r="M29" s="379">
        <f t="shared" si="38"/>
        <v>7324800</v>
      </c>
      <c r="N29" s="379">
        <f t="shared" si="38"/>
        <v>7267200</v>
      </c>
      <c r="O29" s="379">
        <f t="shared" si="38"/>
        <v>7219200</v>
      </c>
      <c r="P29" s="379">
        <f t="shared" si="38"/>
        <v>7161600</v>
      </c>
      <c r="Q29" s="379">
        <f t="shared" si="38"/>
        <v>7104000</v>
      </c>
      <c r="R29" s="379">
        <f t="shared" si="38"/>
        <v>7056000</v>
      </c>
      <c r="S29" s="379">
        <f t="shared" si="38"/>
        <v>6998400</v>
      </c>
      <c r="T29" s="379">
        <f t="shared" si="38"/>
        <v>6950400</v>
      </c>
      <c r="U29" s="379">
        <f t="shared" si="38"/>
        <v>6892800</v>
      </c>
      <c r="V29" s="379">
        <f t="shared" si="38"/>
        <v>6835200</v>
      </c>
      <c r="W29" s="379">
        <f t="shared" si="38"/>
        <v>5059200</v>
      </c>
      <c r="X29" s="379">
        <f t="shared" si="38"/>
        <v>5001600</v>
      </c>
      <c r="Y29" s="379">
        <f t="shared" si="38"/>
        <v>4953600</v>
      </c>
      <c r="Z29" s="379">
        <f t="shared" si="38"/>
        <v>4896000</v>
      </c>
      <c r="AA29" s="379">
        <f t="shared" si="38"/>
        <v>4838400</v>
      </c>
      <c r="AB29" s="379">
        <f t="shared" si="38"/>
        <v>4790400</v>
      </c>
      <c r="AC29" s="379">
        <f t="shared" si="38"/>
        <v>4732800</v>
      </c>
      <c r="AD29" s="379">
        <f t="shared" si="38"/>
        <v>4675200</v>
      </c>
      <c r="AE29" s="379">
        <f t="shared" si="38"/>
        <v>4627200</v>
      </c>
      <c r="AF29" s="379">
        <f>AF28*12*$B$3</f>
        <v>4569600</v>
      </c>
    </row>
    <row r="31" spans="1:32">
      <c r="A31" s="379" t="s">
        <v>236</v>
      </c>
      <c r="C31" s="380">
        <f>2300*12*($B$2+$B$3)</f>
        <v>441600</v>
      </c>
      <c r="D31" s="380">
        <f t="shared" ref="D31:AF31" si="39">2300*12*($B$2+$B$3)</f>
        <v>441600</v>
      </c>
      <c r="E31" s="380">
        <f t="shared" si="39"/>
        <v>441600</v>
      </c>
      <c r="F31" s="380">
        <f t="shared" si="39"/>
        <v>441600</v>
      </c>
      <c r="G31" s="380">
        <f t="shared" si="39"/>
        <v>441600</v>
      </c>
      <c r="H31" s="380">
        <f t="shared" si="39"/>
        <v>441600</v>
      </c>
      <c r="I31" s="380">
        <f t="shared" si="39"/>
        <v>441600</v>
      </c>
      <c r="J31" s="380">
        <f t="shared" si="39"/>
        <v>441600</v>
      </c>
      <c r="K31" s="380">
        <f t="shared" si="39"/>
        <v>441600</v>
      </c>
      <c r="L31" s="380">
        <f t="shared" si="39"/>
        <v>441600</v>
      </c>
      <c r="M31" s="380">
        <f t="shared" si="39"/>
        <v>441600</v>
      </c>
      <c r="N31" s="380">
        <f t="shared" si="39"/>
        <v>441600</v>
      </c>
      <c r="O31" s="380">
        <f t="shared" si="39"/>
        <v>441600</v>
      </c>
      <c r="P31" s="380">
        <f t="shared" si="39"/>
        <v>441600</v>
      </c>
      <c r="Q31" s="380">
        <f t="shared" si="39"/>
        <v>441600</v>
      </c>
      <c r="R31" s="380">
        <f t="shared" si="39"/>
        <v>441600</v>
      </c>
      <c r="S31" s="380">
        <f t="shared" si="39"/>
        <v>441600</v>
      </c>
      <c r="T31" s="380">
        <f t="shared" si="39"/>
        <v>441600</v>
      </c>
      <c r="U31" s="380">
        <f t="shared" si="39"/>
        <v>441600</v>
      </c>
      <c r="V31" s="380">
        <f t="shared" si="39"/>
        <v>441600</v>
      </c>
      <c r="W31" s="380">
        <f t="shared" si="39"/>
        <v>441600</v>
      </c>
      <c r="X31" s="380">
        <f t="shared" si="39"/>
        <v>441600</v>
      </c>
      <c r="Y31" s="380">
        <f t="shared" si="39"/>
        <v>441600</v>
      </c>
      <c r="Z31" s="380">
        <f t="shared" si="39"/>
        <v>441600</v>
      </c>
      <c r="AA31" s="380">
        <f t="shared" si="39"/>
        <v>441600</v>
      </c>
      <c r="AB31" s="380">
        <f t="shared" si="39"/>
        <v>441600</v>
      </c>
      <c r="AC31" s="380">
        <f t="shared" si="39"/>
        <v>441600</v>
      </c>
      <c r="AD31" s="380">
        <f t="shared" si="39"/>
        <v>441600</v>
      </c>
      <c r="AE31" s="380">
        <f t="shared" si="39"/>
        <v>441600</v>
      </c>
      <c r="AF31" s="380">
        <f t="shared" si="39"/>
        <v>441600</v>
      </c>
    </row>
    <row r="34" spans="1:32">
      <c r="A34" s="379" t="s">
        <v>232</v>
      </c>
      <c r="B34" s="379" t="s">
        <v>235</v>
      </c>
      <c r="C34" s="379">
        <f>C24+C29</f>
        <v>14217600</v>
      </c>
      <c r="D34" s="379">
        <f t="shared" ref="D34:AF34" si="40">D24+D29</f>
        <v>14131200</v>
      </c>
      <c r="E34" s="379">
        <f t="shared" si="40"/>
        <v>14064000</v>
      </c>
      <c r="F34" s="379">
        <f t="shared" si="40"/>
        <v>13977600</v>
      </c>
      <c r="G34" s="379">
        <f t="shared" si="40"/>
        <v>13900800</v>
      </c>
      <c r="H34" s="379">
        <f t="shared" si="40"/>
        <v>13593600</v>
      </c>
      <c r="I34" s="379">
        <f t="shared" si="40"/>
        <v>13507200</v>
      </c>
      <c r="J34" s="379">
        <f t="shared" si="40"/>
        <v>13440000</v>
      </c>
      <c r="K34" s="379">
        <f t="shared" si="40"/>
        <v>13353600</v>
      </c>
      <c r="L34" s="379">
        <f t="shared" si="40"/>
        <v>13267200</v>
      </c>
      <c r="M34" s="379">
        <f t="shared" si="40"/>
        <v>12969600</v>
      </c>
      <c r="N34" s="379">
        <f t="shared" si="40"/>
        <v>12883200</v>
      </c>
      <c r="O34" s="379">
        <f t="shared" si="40"/>
        <v>12816000</v>
      </c>
      <c r="P34" s="379">
        <f t="shared" si="40"/>
        <v>12729600</v>
      </c>
      <c r="Q34" s="379">
        <f t="shared" si="40"/>
        <v>12643200</v>
      </c>
      <c r="R34" s="379">
        <f t="shared" si="40"/>
        <v>12345600</v>
      </c>
      <c r="S34" s="379">
        <f t="shared" si="40"/>
        <v>12259200</v>
      </c>
      <c r="T34" s="379">
        <f t="shared" si="40"/>
        <v>12192000</v>
      </c>
      <c r="U34" s="379">
        <f t="shared" si="40"/>
        <v>12105600</v>
      </c>
      <c r="V34" s="379">
        <f t="shared" si="40"/>
        <v>12019200</v>
      </c>
      <c r="W34" s="379">
        <f t="shared" si="40"/>
        <v>7584000</v>
      </c>
      <c r="X34" s="379">
        <f t="shared" si="40"/>
        <v>7497600</v>
      </c>
      <c r="Y34" s="379">
        <f t="shared" si="40"/>
        <v>7430400</v>
      </c>
      <c r="Z34" s="379">
        <f t="shared" si="40"/>
        <v>7344000</v>
      </c>
      <c r="AA34" s="379">
        <f t="shared" si="40"/>
        <v>7257600</v>
      </c>
      <c r="AB34" s="379">
        <f t="shared" si="40"/>
        <v>7180800</v>
      </c>
      <c r="AC34" s="379">
        <f t="shared" si="40"/>
        <v>7094400</v>
      </c>
      <c r="AD34" s="379">
        <f t="shared" si="40"/>
        <v>7017600</v>
      </c>
      <c r="AE34" s="379">
        <f t="shared" si="40"/>
        <v>6940800</v>
      </c>
      <c r="AF34" s="379">
        <f t="shared" si="40"/>
        <v>6854400</v>
      </c>
    </row>
    <row r="35" spans="1:32">
      <c r="A35" s="379" t="s">
        <v>233</v>
      </c>
      <c r="C35" s="379">
        <f>C34+B35+C31</f>
        <v>14659200</v>
      </c>
      <c r="D35" s="379">
        <f>C35+D34+D31</f>
        <v>29232000</v>
      </c>
      <c r="E35" s="379">
        <f t="shared" ref="E35:AF35" si="41">D35+E34+E31</f>
        <v>43737600</v>
      </c>
      <c r="F35" s="379">
        <f t="shared" si="41"/>
        <v>58156800</v>
      </c>
      <c r="G35" s="379">
        <f t="shared" si="41"/>
        <v>72499200</v>
      </c>
      <c r="H35" s="379">
        <f t="shared" si="41"/>
        <v>86534400</v>
      </c>
      <c r="I35" s="379">
        <f t="shared" si="41"/>
        <v>100483200</v>
      </c>
      <c r="J35" s="379">
        <f t="shared" si="41"/>
        <v>114364800</v>
      </c>
      <c r="K35" s="379">
        <f t="shared" si="41"/>
        <v>128160000</v>
      </c>
      <c r="L35" s="379">
        <f t="shared" si="41"/>
        <v>141868800</v>
      </c>
      <c r="M35" s="379">
        <f t="shared" si="41"/>
        <v>155280000</v>
      </c>
      <c r="N35" s="379">
        <f t="shared" si="41"/>
        <v>168604800</v>
      </c>
      <c r="O35" s="379">
        <f t="shared" si="41"/>
        <v>181862400</v>
      </c>
      <c r="P35" s="379">
        <f t="shared" si="41"/>
        <v>195033600</v>
      </c>
      <c r="Q35" s="379">
        <f t="shared" si="41"/>
        <v>208118400</v>
      </c>
      <c r="R35" s="379">
        <f t="shared" si="41"/>
        <v>220905600</v>
      </c>
      <c r="S35" s="379">
        <f t="shared" si="41"/>
        <v>233606400</v>
      </c>
      <c r="T35" s="379">
        <f t="shared" si="41"/>
        <v>246240000</v>
      </c>
      <c r="U35" s="379">
        <f t="shared" si="41"/>
        <v>258787200</v>
      </c>
      <c r="V35" s="379">
        <f t="shared" si="41"/>
        <v>271248000</v>
      </c>
      <c r="W35" s="379">
        <f t="shared" si="41"/>
        <v>279273600</v>
      </c>
      <c r="X35" s="379">
        <f t="shared" si="41"/>
        <v>287212800</v>
      </c>
      <c r="Y35" s="379">
        <f t="shared" si="41"/>
        <v>295084800</v>
      </c>
      <c r="Z35" s="379">
        <f t="shared" si="41"/>
        <v>302870400</v>
      </c>
      <c r="AA35" s="379">
        <f t="shared" si="41"/>
        <v>310569600</v>
      </c>
      <c r="AB35" s="379">
        <f t="shared" si="41"/>
        <v>318192000</v>
      </c>
      <c r="AC35" s="379">
        <f t="shared" si="41"/>
        <v>325728000</v>
      </c>
      <c r="AD35" s="379">
        <f t="shared" si="41"/>
        <v>333187200</v>
      </c>
      <c r="AE35" s="379">
        <f t="shared" si="41"/>
        <v>340569600</v>
      </c>
      <c r="AF35" s="379">
        <f t="shared" si="41"/>
        <v>347865600</v>
      </c>
    </row>
    <row r="36" spans="1:32">
      <c r="A36" s="379" t="s">
        <v>234</v>
      </c>
      <c r="B36" s="379"/>
      <c r="C36" s="380">
        <f>ROUNDDOWN(C35/1000,0)</f>
        <v>14659</v>
      </c>
      <c r="D36" s="380">
        <f t="shared" ref="D36:AF36" si="42">ROUNDDOWN(D35/1000,0)</f>
        <v>29232</v>
      </c>
      <c r="E36" s="380">
        <f t="shared" si="42"/>
        <v>43737</v>
      </c>
      <c r="F36" s="380">
        <f t="shared" si="42"/>
        <v>58156</v>
      </c>
      <c r="G36" s="380">
        <f t="shared" si="42"/>
        <v>72499</v>
      </c>
      <c r="H36" s="380">
        <f t="shared" si="42"/>
        <v>86534</v>
      </c>
      <c r="I36" s="380">
        <f t="shared" si="42"/>
        <v>100483</v>
      </c>
      <c r="J36" s="380">
        <f t="shared" si="42"/>
        <v>114364</v>
      </c>
      <c r="K36" s="380">
        <f t="shared" si="42"/>
        <v>128160</v>
      </c>
      <c r="L36" s="380">
        <f t="shared" si="42"/>
        <v>141868</v>
      </c>
      <c r="M36" s="380">
        <f t="shared" si="42"/>
        <v>155280</v>
      </c>
      <c r="N36" s="380">
        <f t="shared" si="42"/>
        <v>168604</v>
      </c>
      <c r="O36" s="380">
        <f t="shared" si="42"/>
        <v>181862</v>
      </c>
      <c r="P36" s="380">
        <f t="shared" si="42"/>
        <v>195033</v>
      </c>
      <c r="Q36" s="380">
        <f t="shared" si="42"/>
        <v>208118</v>
      </c>
      <c r="R36" s="380">
        <f t="shared" si="42"/>
        <v>220905</v>
      </c>
      <c r="S36" s="380">
        <f t="shared" si="42"/>
        <v>233606</v>
      </c>
      <c r="T36" s="380">
        <f t="shared" si="42"/>
        <v>246240</v>
      </c>
      <c r="U36" s="380">
        <f t="shared" si="42"/>
        <v>258787</v>
      </c>
      <c r="V36" s="380">
        <f t="shared" si="42"/>
        <v>271248</v>
      </c>
      <c r="W36" s="380">
        <f t="shared" si="42"/>
        <v>279273</v>
      </c>
      <c r="X36" s="380">
        <f t="shared" si="42"/>
        <v>287212</v>
      </c>
      <c r="Y36" s="380">
        <f t="shared" si="42"/>
        <v>295084</v>
      </c>
      <c r="Z36" s="380">
        <f t="shared" si="42"/>
        <v>302870</v>
      </c>
      <c r="AA36" s="380">
        <f t="shared" si="42"/>
        <v>310569</v>
      </c>
      <c r="AB36" s="380">
        <f t="shared" si="42"/>
        <v>318192</v>
      </c>
      <c r="AC36" s="380">
        <f t="shared" si="42"/>
        <v>325728</v>
      </c>
      <c r="AD36" s="380">
        <f t="shared" si="42"/>
        <v>333187</v>
      </c>
      <c r="AE36" s="380">
        <f t="shared" si="42"/>
        <v>340569</v>
      </c>
      <c r="AF36" s="380">
        <f t="shared" si="42"/>
        <v>347865</v>
      </c>
    </row>
    <row r="37" spans="1:32">
      <c r="A37" s="379"/>
    </row>
  </sheetData>
  <sheetProtection algorithmName="SHA-512" hashValue="hx9TQNG/8avr5w/RNV+yZVnnof+bLkCZePC8ouL4vKcV/1MQn5TvwFRnLFXhaHvpsUAelXNfTbjSZjbMBaeNHA==" saltValue="z7ZEq1Z27iZmCd5UIvLRCw==" spinCount="100000" sheet="1" objects="1" scenarios="1"/>
  <mergeCells count="5">
    <mergeCell ref="A1:C1"/>
    <mergeCell ref="A4:C4"/>
    <mergeCell ref="A8:C8"/>
    <mergeCell ref="A12:C12"/>
    <mergeCell ref="A15:A16"/>
  </mergeCells>
  <phoneticPr fontId="3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【維持費シュミ　様式3-8】修繕工事項目等の設定内容</vt:lpstr>
      <vt:lpstr>【維持費シュミ　様式3-9】推定修繕工事費内訳書</vt:lpstr>
      <vt:lpstr>【維持費シュミ　様式3-10】長期修繕計画表</vt:lpstr>
      <vt:lpstr>様式3-10入力方法</vt:lpstr>
      <vt:lpstr>【技術提案書補足説明資料】</vt:lpstr>
      <vt:lpstr>家賃収入</vt:lpstr>
      <vt:lpstr>収支一覧</vt:lpstr>
      <vt:lpstr>収入算出</vt:lpstr>
      <vt:lpstr>'【維持費シュミ　様式3-10】長期修繕計画表'!Print_Area</vt:lpstr>
      <vt:lpstr>'【維持費シュミ　様式3-8】修繕工事項目等の設定内容'!Print_Area</vt:lpstr>
      <vt:lpstr>'【維持費シュミ　様式3-9】推定修繕工事費内訳書'!Print_Area</vt:lpstr>
      <vt:lpstr>'【維持費シュミ　様式3-10】長期修繕計画表'!Print_Titles</vt:lpstr>
      <vt:lpstr>'【維持費シュミ　様式3-8】修繕工事項目等の設定内容'!Print_Titles</vt:lpstr>
      <vt:lpstr>'【維持費シュミ　様式3-9】推定修繕工事費内訳書'!Print_Titles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kosako</dc:creator>
  <cp:lastModifiedBy>5398</cp:lastModifiedBy>
  <cp:lastPrinted>2023-10-18T06:41:08Z</cp:lastPrinted>
  <dcterms:created xsi:type="dcterms:W3CDTF">2007-08-23T10:55:11Z</dcterms:created>
  <dcterms:modified xsi:type="dcterms:W3CDTF">2023-11-16T02:53:47Z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2021-09-06T06:08:57Z</vt:filetime>
  </property>
</Properties>
</file>