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codeName="ThisWorkbook" defaultThemeVersion="124226"/>
  <mc:AlternateContent xmlns:mc="http://schemas.openxmlformats.org/markup-compatibility/2006">
    <mc:Choice Requires="x15">
      <x15ac:absPath xmlns:x15ac="http://schemas.microsoft.com/office/spreadsheetml/2010/11/ac" url="X:\令和6年度\1_国保資格係\試算表\率確定前\R7\"/>
    </mc:Choice>
  </mc:AlternateContent>
  <xr:revisionPtr revIDLastSave="0" documentId="13_ncr:1_{8B0EFCE2-FDB0-4151-9F24-60864FB122A4}" xr6:coauthVersionLast="47" xr6:coauthVersionMax="47" xr10:uidLastSave="{00000000-0000-0000-0000-000000000000}"/>
  <bookViews>
    <workbookView xWindow="780" yWindow="780" windowWidth="16890" windowHeight="9735" xr2:uid="{00000000-000D-0000-FFFF-FFFF00000000}"/>
  </bookViews>
  <sheets>
    <sheet name="試算表" sheetId="1" r:id="rId1"/>
    <sheet name="編集用データ倉庫" sheetId="3" state="hidden" r:id="rId2"/>
    <sheet name="Sheet1" sheetId="4" state="hidden" r:id="rId3"/>
  </sheets>
  <definedNames>
    <definedName name="_xlnm.Print_Area" localSheetId="0">試算表!$A$10:$AA$34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E60" i="1" l="1"/>
  <c r="AF60" i="1" s="1"/>
  <c r="AD60" i="1"/>
  <c r="AE59" i="1"/>
  <c r="AF59" i="1" s="1"/>
  <c r="AD59" i="1"/>
  <c r="AE58" i="1"/>
  <c r="AF58" i="1" s="1"/>
  <c r="AD58" i="1"/>
  <c r="AD57" i="1"/>
  <c r="AE57" i="1" s="1"/>
  <c r="AF57" i="1" s="1"/>
  <c r="AD56" i="1"/>
  <c r="AE56" i="1" s="1"/>
  <c r="AF56" i="1" s="1"/>
  <c r="AD55" i="1"/>
  <c r="AE55" i="1" s="1"/>
  <c r="AD54" i="1"/>
  <c r="AE54" i="1" s="1"/>
  <c r="AL48" i="1"/>
  <c r="AK48" i="1"/>
  <c r="AJ48" i="1"/>
  <c r="AI48" i="1"/>
  <c r="AH48" i="1"/>
  <c r="AG48" i="1"/>
  <c r="AF48" i="1"/>
  <c r="AL47" i="1"/>
  <c r="AK47" i="1"/>
  <c r="AJ47" i="1"/>
  <c r="AI47" i="1"/>
  <c r="AH47" i="1"/>
  <c r="AG47" i="1"/>
  <c r="AF47" i="1"/>
  <c r="AL46" i="1"/>
  <c r="AK46" i="1"/>
  <c r="AJ46" i="1"/>
  <c r="AI46" i="1"/>
  <c r="AH46" i="1"/>
  <c r="AG46" i="1"/>
  <c r="AF46" i="1"/>
  <c r="AL45" i="1"/>
  <c r="AK45" i="1"/>
  <c r="AJ45" i="1"/>
  <c r="AI45" i="1"/>
  <c r="AH45" i="1"/>
  <c r="AG45" i="1"/>
  <c r="AG37" i="1" s="1"/>
  <c r="AQ46" i="1" s="1"/>
  <c r="AF45" i="1"/>
  <c r="AL44" i="1"/>
  <c r="AK44" i="1"/>
  <c r="AJ44" i="1"/>
  <c r="AI44" i="1"/>
  <c r="AH44" i="1"/>
  <c r="AG44" i="1"/>
  <c r="AF44" i="1"/>
  <c r="AP40" i="1"/>
  <c r="AV39" i="1"/>
  <c r="AU39" i="1"/>
  <c r="AT39" i="1"/>
  <c r="AS39" i="1"/>
  <c r="AR39" i="1"/>
  <c r="AQ39" i="1"/>
  <c r="AP39" i="1"/>
  <c r="AP38" i="1" s="1"/>
  <c r="AL39" i="1"/>
  <c r="AK39" i="1"/>
  <c r="AJ39" i="1"/>
  <c r="AI39" i="1"/>
  <c r="AH39" i="1"/>
  <c r="AG39" i="1"/>
  <c r="AF39" i="1"/>
  <c r="AV38" i="1"/>
  <c r="AU38" i="1"/>
  <c r="AT38" i="1"/>
  <c r="AS38" i="1"/>
  <c r="AR38" i="1"/>
  <c r="AQ38" i="1"/>
  <c r="AL37" i="1"/>
  <c r="AV46" i="1" s="1"/>
  <c r="AK37" i="1"/>
  <c r="AJ25" i="1" s="1"/>
  <c r="AJ37" i="1"/>
  <c r="AT46" i="1" s="1"/>
  <c r="AI37" i="1"/>
  <c r="AS46" i="1" s="1"/>
  <c r="AH30" i="1"/>
  <c r="AH28" i="1"/>
  <c r="AG28" i="1"/>
  <c r="AW29" i="1" s="1"/>
  <c r="AD28" i="1"/>
  <c r="AH27" i="1"/>
  <c r="AH25" i="1"/>
  <c r="AG25" i="1"/>
  <c r="AW27" i="1" s="1"/>
  <c r="AD25" i="1"/>
  <c r="AH24" i="1"/>
  <c r="AH22" i="1"/>
  <c r="AG22" i="1"/>
  <c r="AW24" i="1" s="1"/>
  <c r="AD22" i="1"/>
  <c r="BD19" i="1"/>
  <c r="AD19" i="1"/>
  <c r="AH19" i="1" s="1"/>
  <c r="Q19" i="1"/>
  <c r="O19" i="1"/>
  <c r="N19" i="1"/>
  <c r="L19" i="1"/>
  <c r="BD18" i="1"/>
  <c r="Q18" i="1"/>
  <c r="O18" i="1"/>
  <c r="N18" i="1"/>
  <c r="L18" i="1"/>
  <c r="BD17" i="1"/>
  <c r="Q17" i="1"/>
  <c r="O17" i="1"/>
  <c r="N17" i="1"/>
  <c r="L17" i="1"/>
  <c r="AD16" i="1"/>
  <c r="BM14" i="1"/>
  <c r="AD13" i="1"/>
  <c r="BM11" i="1"/>
  <c r="BF10" i="1"/>
  <c r="BA10" i="1"/>
  <c r="AD10" i="1"/>
  <c r="AE6" i="1"/>
  <c r="B25" i="1" s="1"/>
  <c r="AC6" i="1"/>
  <c r="AH15" i="1" l="1"/>
  <c r="AH37" i="1"/>
  <c r="AR46" i="1" s="1"/>
  <c r="AF25" i="1"/>
  <c r="AI25" i="1" s="1"/>
  <c r="AH18" i="1"/>
  <c r="M18" i="1"/>
  <c r="M19" i="1"/>
  <c r="M17" i="1"/>
  <c r="AH21" i="1"/>
  <c r="M16" i="1" s="1"/>
  <c r="AW30" i="1"/>
  <c r="AW22" i="1"/>
  <c r="AW23" i="1"/>
  <c r="AF10" i="1"/>
  <c r="AG10" i="1" s="1"/>
  <c r="AW25" i="1"/>
  <c r="AF19" i="1"/>
  <c r="AF28" i="1"/>
  <c r="AI28" i="1" s="1"/>
  <c r="AF22" i="1"/>
  <c r="AI22" i="1" s="1"/>
  <c r="AF16" i="1"/>
  <c r="AI16" i="1" s="1"/>
  <c r="AW26" i="1"/>
  <c r="AW28" i="1"/>
  <c r="AF37" i="1"/>
  <c r="AJ10" i="1" s="1"/>
  <c r="AH16" i="1"/>
  <c r="AQ13" i="1"/>
  <c r="AJ55" i="1" s="1"/>
  <c r="AI55" i="1" s="1"/>
  <c r="AJ19" i="1"/>
  <c r="AJ13" i="1"/>
  <c r="AJ22" i="1"/>
  <c r="AQ22" i="1"/>
  <c r="AJ58" i="1" s="1"/>
  <c r="AH58" i="1" s="1"/>
  <c r="AG58" i="1" s="1"/>
  <c r="AH13" i="1"/>
  <c r="AF13" i="1"/>
  <c r="AI13" i="1" s="1"/>
  <c r="AF55" i="1"/>
  <c r="AF54" i="1"/>
  <c r="AH10" i="1"/>
  <c r="AH12" i="1"/>
  <c r="AU46" i="1"/>
  <c r="AJ28" i="1"/>
  <c r="AQ25" i="1"/>
  <c r="AJ59" i="1" s="1"/>
  <c r="AQ28" i="1"/>
  <c r="AJ60" i="1" s="1"/>
  <c r="AQ19" i="1"/>
  <c r="AJ57" i="1" s="1"/>
  <c r="AX28" i="1" l="1"/>
  <c r="M14" i="1"/>
  <c r="AJ16" i="1"/>
  <c r="AQ16" i="1"/>
  <c r="AJ56" i="1" s="1"/>
  <c r="AI56" i="1" s="1"/>
  <c r="M15" i="1"/>
  <c r="AX22" i="1"/>
  <c r="AI19" i="1"/>
  <c r="AG19" i="1"/>
  <c r="AG16" i="1"/>
  <c r="AW16" i="1" s="1"/>
  <c r="AP46" i="1"/>
  <c r="AQ10" i="1"/>
  <c r="AJ54" i="1" s="1"/>
  <c r="AI54" i="1" s="1"/>
  <c r="AX25" i="1"/>
  <c r="AI10" i="1"/>
  <c r="AW10" i="1" s="1"/>
  <c r="AH55" i="1"/>
  <c r="AG55" i="1" s="1"/>
  <c r="AQ47" i="1" s="1"/>
  <c r="AQ48" i="1" s="1"/>
  <c r="AQ45" i="1" s="1"/>
  <c r="AG36" i="1" s="1"/>
  <c r="M13" i="1"/>
  <c r="AI58" i="1"/>
  <c r="AG13" i="1"/>
  <c r="AW15" i="1" s="1"/>
  <c r="AJ6" i="1"/>
  <c r="AJ7" i="1" s="1"/>
  <c r="AW12" i="1"/>
  <c r="Q13" i="1"/>
  <c r="AI57" i="1"/>
  <c r="AH57" i="1"/>
  <c r="AG57" i="1" s="1"/>
  <c r="AI60" i="1"/>
  <c r="AH60" i="1"/>
  <c r="AG60" i="1" s="1"/>
  <c r="AT47" i="1"/>
  <c r="AT48" i="1" s="1"/>
  <c r="AT45" i="1" s="1"/>
  <c r="AJ36" i="1" s="1"/>
  <c r="AL22" i="1"/>
  <c r="AI59" i="1"/>
  <c r="AH59" i="1"/>
  <c r="AG59" i="1" s="1"/>
  <c r="AH56" i="1" l="1"/>
  <c r="AG56" i="1" s="1"/>
  <c r="AR47" i="1" s="1"/>
  <c r="AR48" i="1" s="1"/>
  <c r="AR45" i="1" s="1"/>
  <c r="AH36" i="1" s="1"/>
  <c r="AK16" i="1" s="1"/>
  <c r="AW19" i="1"/>
  <c r="Q16" i="1"/>
  <c r="O16" i="1" s="1"/>
  <c r="AW20" i="1"/>
  <c r="AW21" i="1"/>
  <c r="AQ6" i="1"/>
  <c r="AL6" i="1" s="1"/>
  <c r="AL7" i="1" s="1"/>
  <c r="Q15" i="1"/>
  <c r="O15" i="1" s="1"/>
  <c r="AW18" i="1"/>
  <c r="AW17" i="1"/>
  <c r="AH54" i="1"/>
  <c r="AG54" i="1" s="1"/>
  <c r="AL10" i="1" s="1"/>
  <c r="AW11" i="1"/>
  <c r="AX10" i="1" s="1"/>
  <c r="AL13" i="1"/>
  <c r="AN13" i="1" s="1"/>
  <c r="Q14" i="1"/>
  <c r="O14" i="1" s="1"/>
  <c r="AW14" i="1"/>
  <c r="AW13" i="1"/>
  <c r="AK13" i="1"/>
  <c r="O13" i="1"/>
  <c r="AN22" i="1"/>
  <c r="AK22" i="1"/>
  <c r="AM22" i="1" s="1"/>
  <c r="AU47" i="1"/>
  <c r="AU48" i="1" s="1"/>
  <c r="AU45" i="1" s="1"/>
  <c r="AK36" i="1" s="1"/>
  <c r="AL25" i="1"/>
  <c r="AL19" i="1"/>
  <c r="AS47" i="1"/>
  <c r="AS48" i="1" s="1"/>
  <c r="AS45" i="1" s="1"/>
  <c r="AI36" i="1" s="1"/>
  <c r="AL28" i="1"/>
  <c r="AV47" i="1"/>
  <c r="AV48" i="1" s="1"/>
  <c r="AV45" i="1" s="1"/>
  <c r="AL36" i="1" s="1"/>
  <c r="AL16" i="1" l="1"/>
  <c r="AN16" i="1" s="1"/>
  <c r="AU16" i="1" s="1"/>
  <c r="P13" i="1"/>
  <c r="AX19" i="1"/>
  <c r="AX16" i="1"/>
  <c r="AK6" i="1"/>
  <c r="AK7" i="1" s="1"/>
  <c r="AM7" i="1" s="1"/>
  <c r="AP47" i="1"/>
  <c r="AP48" i="1" s="1"/>
  <c r="AP45" i="1" s="1"/>
  <c r="AF36" i="1" s="1"/>
  <c r="AN10" i="1" s="1"/>
  <c r="AU10" i="1" s="1"/>
  <c r="AM13" i="1"/>
  <c r="AS14" i="1" s="1"/>
  <c r="AX13" i="1"/>
  <c r="AP13" i="1"/>
  <c r="AU14" i="1"/>
  <c r="AU13" i="1"/>
  <c r="AU15" i="1"/>
  <c r="AK25" i="1"/>
  <c r="AM25" i="1" s="1"/>
  <c r="AN25" i="1"/>
  <c r="AK19" i="1"/>
  <c r="AM19" i="1" s="1"/>
  <c r="L16" i="1" s="1"/>
  <c r="AN19" i="1"/>
  <c r="AS24" i="1"/>
  <c r="AO22" i="1"/>
  <c r="AS23" i="1"/>
  <c r="AS22" i="1"/>
  <c r="AP22" i="1"/>
  <c r="AU22" i="1"/>
  <c r="AU23" i="1"/>
  <c r="AU24" i="1"/>
  <c r="AN28" i="1"/>
  <c r="AK28" i="1"/>
  <c r="AM28" i="1" s="1"/>
  <c r="AM16" i="1" l="1"/>
  <c r="L15" i="1" s="1"/>
  <c r="AU17" i="1"/>
  <c r="AP16" i="1"/>
  <c r="AU18" i="1"/>
  <c r="AM6" i="1"/>
  <c r="L14" i="1"/>
  <c r="AP10" i="1"/>
  <c r="AU12" i="1"/>
  <c r="AU11" i="1"/>
  <c r="AK10" i="1"/>
  <c r="AM10" i="1" s="1"/>
  <c r="AS10" i="1" s="1"/>
  <c r="AS15" i="1"/>
  <c r="AS13" i="1"/>
  <c r="AO13" i="1"/>
  <c r="AV22" i="1"/>
  <c r="AV13" i="1"/>
  <c r="AU25" i="1"/>
  <c r="AU26" i="1"/>
  <c r="AU27" i="1"/>
  <c r="AP25" i="1"/>
  <c r="AS26" i="1"/>
  <c r="AS25" i="1"/>
  <c r="AS27" i="1"/>
  <c r="AO25" i="1"/>
  <c r="AT22" i="1"/>
  <c r="AO28" i="1"/>
  <c r="AS30" i="1"/>
  <c r="AS29" i="1"/>
  <c r="AS28" i="1"/>
  <c r="AU30" i="1"/>
  <c r="AU28" i="1"/>
  <c r="AU29" i="1"/>
  <c r="AP28" i="1"/>
  <c r="AU19" i="1"/>
  <c r="AU20" i="1"/>
  <c r="AP19" i="1"/>
  <c r="AU21" i="1"/>
  <c r="AS19" i="1"/>
  <c r="AS20" i="1"/>
  <c r="AS21" i="1"/>
  <c r="AO19" i="1"/>
  <c r="AS17" i="1" l="1"/>
  <c r="AS18" i="1"/>
  <c r="AO16" i="1"/>
  <c r="AS16" i="1"/>
  <c r="BA28" i="1" s="1"/>
  <c r="BF11" i="1" s="1"/>
  <c r="BG11" i="1" s="1"/>
  <c r="AV16" i="1"/>
  <c r="L13" i="1"/>
  <c r="AV10" i="1"/>
  <c r="AS12" i="1"/>
  <c r="AO10" i="1"/>
  <c r="AS11" i="1"/>
  <c r="AT13" i="1"/>
  <c r="N14" i="1" s="1"/>
  <c r="BA25" i="1"/>
  <c r="BA13" i="1" s="1"/>
  <c r="BB13" i="1" s="1"/>
  <c r="AT28" i="1"/>
  <c r="BA24" i="1"/>
  <c r="BA12" i="1" s="1"/>
  <c r="BB12" i="1" s="1"/>
  <c r="AO31" i="1"/>
  <c r="AT25" i="1"/>
  <c r="AV19" i="1"/>
  <c r="AV28" i="1"/>
  <c r="BA23" i="1"/>
  <c r="BA11" i="1" s="1"/>
  <c r="AT19" i="1"/>
  <c r="N16" i="1" s="1"/>
  <c r="AV25" i="1"/>
  <c r="BA29" i="1" l="1"/>
  <c r="BF12" i="1" s="1"/>
  <c r="BG12" i="1" s="1"/>
  <c r="BA30" i="1"/>
  <c r="BF13" i="1" s="1"/>
  <c r="BH13" i="1" s="1"/>
  <c r="AN31" i="1"/>
  <c r="AT16" i="1"/>
  <c r="N15" i="1" s="1"/>
  <c r="AT10" i="1"/>
  <c r="N13" i="1" s="1"/>
  <c r="BH11" i="1"/>
  <c r="BC13" i="1"/>
  <c r="BC12" i="1"/>
  <c r="BC11" i="1"/>
  <c r="BB11" i="1"/>
  <c r="BB14" i="1" s="1"/>
  <c r="BA14" i="1"/>
  <c r="BH12" i="1" l="1"/>
  <c r="BH14" i="1" s="1"/>
  <c r="BG13" i="1"/>
  <c r="BG14" i="1" s="1"/>
  <c r="BF14" i="1"/>
  <c r="BC14" i="1"/>
  <c r="BM23" i="1"/>
  <c r="BB15" i="1"/>
  <c r="K25" i="1" s="1"/>
  <c r="BM16" i="1" l="1"/>
  <c r="H27" i="1" s="1"/>
  <c r="BO18" i="1"/>
  <c r="BM18" i="1"/>
  <c r="BP25" i="1"/>
  <c r="BO22" i="1"/>
  <c r="BM22" i="1" s="1"/>
  <c r="H25" i="1" l="1"/>
  <c r="F25" i="1"/>
  <c r="BM20" i="1"/>
  <c r="F27"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国保年金課 資格係10 TC12XH</author>
    <author>FCCUSER</author>
    <author>国保年金課 資格係02 TC11X2</author>
  </authors>
  <commentList>
    <comment ref="AH6" authorId="0" shapeId="0" xr:uid="{00000000-0006-0000-0000-000001000000}">
      <text>
        <r>
          <rPr>
            <b/>
            <sz val="16"/>
            <color indexed="81"/>
            <rFont val="ＭＳ Ｐゴシック"/>
            <family val="3"/>
            <charset val="128"/>
          </rPr>
          <t>毎年更新する</t>
        </r>
      </text>
    </comment>
    <comment ref="AP6" authorId="0" shapeId="0" xr:uid="{00000000-0006-0000-0000-000002000000}">
      <text>
        <r>
          <rPr>
            <b/>
            <sz val="16"/>
            <color indexed="81"/>
            <rFont val="ＭＳ Ｐゴシック"/>
            <family val="3"/>
            <charset val="128"/>
          </rPr>
          <t>毎年更新する</t>
        </r>
      </text>
    </comment>
    <comment ref="AS9" authorId="1" shapeId="0" xr:uid="{00000000-0006-0000-0000-000003000000}">
      <text>
        <r>
          <rPr>
            <b/>
            <sz val="9"/>
            <color indexed="81"/>
            <rFont val="ＭＳ Ｐゴシック"/>
            <family val="3"/>
            <charset val="128"/>
          </rPr>
          <t>非自発軽減該当の場合。</t>
        </r>
      </text>
    </comment>
    <comment ref="AU9" authorId="1" shapeId="0" xr:uid="{00000000-0006-0000-0000-000004000000}">
      <text>
        <r>
          <rPr>
            <b/>
            <sz val="9"/>
            <color indexed="81"/>
            <rFont val="ＭＳ Ｐゴシック"/>
            <family val="3"/>
            <charset val="128"/>
          </rPr>
          <t>非自発軽減該当しない場合。</t>
        </r>
      </text>
    </comment>
    <comment ref="AF10" authorId="1" shapeId="0" xr:uid="{00000000-0006-0000-0000-000005000000}">
      <text>
        <r>
          <rPr>
            <b/>
            <sz val="9"/>
            <color indexed="81"/>
            <rFont val="ＭＳ Ｐゴシック"/>
            <family val="3"/>
            <charset val="128"/>
          </rPr>
          <t>和暦→年齢へ換算</t>
        </r>
      </text>
    </comment>
    <comment ref="AG10" authorId="1" shapeId="0" xr:uid="{00000000-0006-0000-0000-000006000000}">
      <text>
        <r>
          <rPr>
            <b/>
            <sz val="9"/>
            <color indexed="81"/>
            <rFont val="ＭＳ Ｐゴシック"/>
            <family val="3"/>
            <charset val="128"/>
          </rPr>
          <t>年齢値を計算可能な数値に変換</t>
        </r>
      </text>
    </comment>
    <comment ref="BG16" authorId="2" shapeId="0" xr:uid="{4C902FD7-71D1-4764-ACB4-98EA8834CD86}">
      <text>
        <r>
          <rPr>
            <b/>
            <sz val="18"/>
            <color indexed="81"/>
            <rFont val="MS P ゴシック"/>
            <family val="3"/>
            <charset val="128"/>
          </rPr>
          <t>毎年更新する</t>
        </r>
      </text>
    </comment>
    <comment ref="BD17" authorId="2" shapeId="0" xr:uid="{82AFAA52-C09F-478E-96F6-665D659D9DA7}">
      <text>
        <r>
          <rPr>
            <b/>
            <sz val="18"/>
            <color indexed="81"/>
            <rFont val="MS P ゴシック"/>
            <family val="3"/>
            <charset val="128"/>
          </rPr>
          <t>毎年更新する</t>
        </r>
      </text>
    </comment>
    <comment ref="AF63" authorId="0" shapeId="0" xr:uid="{00000000-0006-0000-0000-000007000000}">
      <text>
        <r>
          <rPr>
            <b/>
            <sz val="20"/>
            <color indexed="81"/>
            <rFont val="ＭＳ Ｐゴシック"/>
            <family val="3"/>
            <charset val="128"/>
          </rPr>
          <t>毎年更新する</t>
        </r>
      </text>
    </comment>
  </commentList>
</comments>
</file>

<file path=xl/sharedStrings.xml><?xml version="1.0" encoding="utf-8"?>
<sst xmlns="http://schemas.openxmlformats.org/spreadsheetml/2006/main" count="207" uniqueCount="166">
  <si>
    <t>所得割</t>
    <rPh sb="0" eb="2">
      <t>ショトク</t>
    </rPh>
    <rPh sb="2" eb="3">
      <t>ワリ</t>
    </rPh>
    <phoneticPr fontId="1"/>
  </si>
  <si>
    <t>均等割</t>
    <rPh sb="0" eb="3">
      <t>キントウワリ</t>
    </rPh>
    <phoneticPr fontId="1"/>
  </si>
  <si>
    <t>平等割</t>
    <rPh sb="0" eb="2">
      <t>ビョウドウ</t>
    </rPh>
    <rPh sb="2" eb="3">
      <t>ワリ</t>
    </rPh>
    <phoneticPr fontId="1"/>
  </si>
  <si>
    <t>年金所得</t>
    <rPh sb="0" eb="2">
      <t>ネンキン</t>
    </rPh>
    <rPh sb="2" eb="4">
      <t>ショトク</t>
    </rPh>
    <phoneticPr fontId="1"/>
  </si>
  <si>
    <t>パラメータ</t>
    <phoneticPr fontId="2"/>
  </si>
  <si>
    <t>年金所得</t>
  </si>
  <si>
    <t>年金所得算出パラメータ</t>
    <phoneticPr fontId="2"/>
  </si>
  <si>
    <t>税率</t>
    <rPh sb="0" eb="2">
      <t>ゼイリツ</t>
    </rPh>
    <phoneticPr fontId="2"/>
  </si>
  <si>
    <t>所得割</t>
    <rPh sb="0" eb="2">
      <t>ショトク</t>
    </rPh>
    <rPh sb="2" eb="3">
      <t>ワリ</t>
    </rPh>
    <phoneticPr fontId="2"/>
  </si>
  <si>
    <t>均等割</t>
    <rPh sb="0" eb="3">
      <t>キントウワ</t>
    </rPh>
    <phoneticPr fontId="2"/>
  </si>
  <si>
    <t>平等割</t>
    <rPh sb="0" eb="2">
      <t>ビョウドウ</t>
    </rPh>
    <rPh sb="2" eb="3">
      <t>ワリ</t>
    </rPh>
    <phoneticPr fontId="2"/>
  </si>
  <si>
    <t>医療分</t>
    <rPh sb="0" eb="2">
      <t>イリョウ</t>
    </rPh>
    <rPh sb="2" eb="3">
      <t>ブン</t>
    </rPh>
    <phoneticPr fontId="2"/>
  </si>
  <si>
    <t>支援分</t>
    <rPh sb="0" eb="2">
      <t>シエン</t>
    </rPh>
    <phoneticPr fontId="2"/>
  </si>
  <si>
    <t>介護分</t>
    <rPh sb="0" eb="2">
      <t>カイゴ</t>
    </rPh>
    <phoneticPr fontId="2"/>
  </si>
  <si>
    <t>医療分</t>
    <rPh sb="0" eb="2">
      <t>イリョウ</t>
    </rPh>
    <rPh sb="2" eb="3">
      <t>ブン</t>
    </rPh>
    <phoneticPr fontId="1"/>
  </si>
  <si>
    <t>支援分</t>
    <rPh sb="0" eb="2">
      <t>シエン</t>
    </rPh>
    <rPh sb="2" eb="3">
      <t>ブン</t>
    </rPh>
    <phoneticPr fontId="1"/>
  </si>
  <si>
    <t>介護分</t>
    <rPh sb="0" eb="2">
      <t>カイゴ</t>
    </rPh>
    <rPh sb="2" eb="3">
      <t>ブン</t>
    </rPh>
    <phoneticPr fontId="1"/>
  </si>
  <si>
    <t>医療分小計</t>
    <rPh sb="0" eb="2">
      <t>イリョウ</t>
    </rPh>
    <rPh sb="2" eb="3">
      <t>ブン</t>
    </rPh>
    <rPh sb="3" eb="5">
      <t>ショウケイ</t>
    </rPh>
    <phoneticPr fontId="1"/>
  </si>
  <si>
    <t>支援分小計</t>
    <rPh sb="0" eb="2">
      <t>シエン</t>
    </rPh>
    <rPh sb="2" eb="3">
      <t>ブン</t>
    </rPh>
    <rPh sb="3" eb="5">
      <t>ショウケイ</t>
    </rPh>
    <phoneticPr fontId="1"/>
  </si>
  <si>
    <t>介護分小計</t>
    <rPh sb="0" eb="2">
      <t>カイゴ</t>
    </rPh>
    <rPh sb="2" eb="3">
      <t>ブン</t>
    </rPh>
    <rPh sb="3" eb="5">
      <t>ショウケイ</t>
    </rPh>
    <phoneticPr fontId="1"/>
  </si>
  <si>
    <t>※下記の点に注意して黄色の部分を入力してください。</t>
    <rPh sb="1" eb="3">
      <t>カキ</t>
    </rPh>
    <rPh sb="4" eb="5">
      <t>テン</t>
    </rPh>
    <rPh sb="6" eb="8">
      <t>チュウイ</t>
    </rPh>
    <rPh sb="10" eb="12">
      <t>キイロ</t>
    </rPh>
    <rPh sb="13" eb="15">
      <t>ブブン</t>
    </rPh>
    <rPh sb="16" eb="18">
      <t>ニュウリョク</t>
    </rPh>
    <phoneticPr fontId="1"/>
  </si>
  <si>
    <t>介護</t>
    <rPh sb="0" eb="2">
      <t>カイゴ</t>
    </rPh>
    <phoneticPr fontId="1"/>
  </si>
  <si>
    <t>国保加入者数</t>
    <rPh sb="0" eb="2">
      <t>コクホ</t>
    </rPh>
    <rPh sb="2" eb="5">
      <t>カニュウシャ</t>
    </rPh>
    <rPh sb="5" eb="6">
      <t>スウ</t>
    </rPh>
    <phoneticPr fontId="2"/>
  </si>
  <si>
    <t>医療分年税額</t>
    <rPh sb="0" eb="2">
      <t>イリョウ</t>
    </rPh>
    <rPh sb="2" eb="3">
      <t>ブン</t>
    </rPh>
    <rPh sb="3" eb="6">
      <t>ネンゼイガク</t>
    </rPh>
    <phoneticPr fontId="2"/>
  </si>
  <si>
    <t>支援分年税額</t>
    <rPh sb="0" eb="2">
      <t>シエン</t>
    </rPh>
    <rPh sb="2" eb="3">
      <t>ブン</t>
    </rPh>
    <rPh sb="3" eb="6">
      <t>ネンゼイガク</t>
    </rPh>
    <phoneticPr fontId="2"/>
  </si>
  <si>
    <t>介護分年税額</t>
    <rPh sb="0" eb="2">
      <t>カイゴ</t>
    </rPh>
    <rPh sb="2" eb="3">
      <t>ブン</t>
    </rPh>
    <rPh sb="3" eb="6">
      <t>ネンゼイガク</t>
    </rPh>
    <phoneticPr fontId="2"/>
  </si>
  <si>
    <t>No．</t>
    <phoneticPr fontId="2"/>
  </si>
  <si>
    <t>生年月日</t>
    <rPh sb="0" eb="2">
      <t>セイネン</t>
    </rPh>
    <rPh sb="2" eb="4">
      <t>ツキヒ</t>
    </rPh>
    <phoneticPr fontId="2"/>
  </si>
  <si>
    <t>医療分限度額</t>
    <rPh sb="0" eb="2">
      <t>イリョウ</t>
    </rPh>
    <rPh sb="2" eb="3">
      <t>ブン</t>
    </rPh>
    <rPh sb="3" eb="5">
      <t>ゲンド</t>
    </rPh>
    <rPh sb="5" eb="6">
      <t>ガク</t>
    </rPh>
    <phoneticPr fontId="2"/>
  </si>
  <si>
    <t>支援分限度額</t>
    <rPh sb="0" eb="2">
      <t>シエン</t>
    </rPh>
    <rPh sb="2" eb="3">
      <t>ブン</t>
    </rPh>
    <rPh sb="3" eb="5">
      <t>ゲンド</t>
    </rPh>
    <rPh sb="5" eb="6">
      <t>ガク</t>
    </rPh>
    <phoneticPr fontId="2"/>
  </si>
  <si>
    <t>介護分限度額</t>
    <rPh sb="0" eb="2">
      <t>カイゴ</t>
    </rPh>
    <rPh sb="2" eb="3">
      <t>ブン</t>
    </rPh>
    <rPh sb="3" eb="5">
      <t>ゲンド</t>
    </rPh>
    <rPh sb="5" eb="6">
      <t>ガク</t>
    </rPh>
    <phoneticPr fontId="2"/>
  </si>
  <si>
    <t>③給与収入は、源泉徴収票の支払金額、もしくは申告書の給与収入の金額を入力してください。</t>
    <rPh sb="1" eb="3">
      <t>キュウヨ</t>
    </rPh>
    <rPh sb="3" eb="5">
      <t>シュウニュウ</t>
    </rPh>
    <rPh sb="7" eb="9">
      <t>ゲンセン</t>
    </rPh>
    <rPh sb="9" eb="11">
      <t>チョウシュウ</t>
    </rPh>
    <rPh sb="11" eb="12">
      <t>ヒョウ</t>
    </rPh>
    <rPh sb="13" eb="15">
      <t>シハライ</t>
    </rPh>
    <rPh sb="15" eb="17">
      <t>キンガク</t>
    </rPh>
    <rPh sb="22" eb="25">
      <t>シンコクショ</t>
    </rPh>
    <rPh sb="26" eb="28">
      <t>キュウヨ</t>
    </rPh>
    <rPh sb="28" eb="30">
      <t>シュウニュウ</t>
    </rPh>
    <rPh sb="31" eb="33">
      <t>キンガク</t>
    </rPh>
    <rPh sb="34" eb="36">
      <t>ニュウリョク</t>
    </rPh>
    <phoneticPr fontId="1"/>
  </si>
  <si>
    <t>④年金収入（公的年金）は、源泉徴収票の支払金額、もしくは申告書の年金収入の金額を入力してください。</t>
    <rPh sb="1" eb="3">
      <t>ネンキン</t>
    </rPh>
    <rPh sb="3" eb="5">
      <t>シュウニュウ</t>
    </rPh>
    <rPh sb="6" eb="8">
      <t>コウテキ</t>
    </rPh>
    <rPh sb="8" eb="10">
      <t>ネンキン</t>
    </rPh>
    <rPh sb="13" eb="15">
      <t>ゲンセン</t>
    </rPh>
    <rPh sb="15" eb="17">
      <t>チョウシュウ</t>
    </rPh>
    <rPh sb="17" eb="18">
      <t>ヒョウ</t>
    </rPh>
    <rPh sb="19" eb="21">
      <t>シハライ</t>
    </rPh>
    <rPh sb="21" eb="23">
      <t>キンガク</t>
    </rPh>
    <rPh sb="28" eb="31">
      <t>シンコクショ</t>
    </rPh>
    <rPh sb="32" eb="34">
      <t>ネンキン</t>
    </rPh>
    <rPh sb="34" eb="36">
      <t>シュウニュウ</t>
    </rPh>
    <rPh sb="37" eb="39">
      <t>キンガク</t>
    </rPh>
    <rPh sb="40" eb="42">
      <t>ニュウリョク</t>
    </rPh>
    <phoneticPr fontId="1"/>
  </si>
  <si>
    <t>⑤その他所得には、営業・農業・不動産・その他の事業等の所得金額（収入金額－必要経費）を入力してください。</t>
    <rPh sb="3" eb="4">
      <t>タ</t>
    </rPh>
    <rPh sb="4" eb="6">
      <t>ショトク</t>
    </rPh>
    <rPh sb="9" eb="11">
      <t>エイギョウ</t>
    </rPh>
    <rPh sb="12" eb="14">
      <t>ノウギョウ</t>
    </rPh>
    <rPh sb="15" eb="18">
      <t>フドウサン</t>
    </rPh>
    <rPh sb="21" eb="22">
      <t>タ</t>
    </rPh>
    <rPh sb="23" eb="25">
      <t>ジギョウ</t>
    </rPh>
    <rPh sb="25" eb="26">
      <t>トウ</t>
    </rPh>
    <rPh sb="27" eb="29">
      <t>ショトク</t>
    </rPh>
    <rPh sb="29" eb="31">
      <t>キンガク</t>
    </rPh>
    <rPh sb="32" eb="34">
      <t>シュウニュウ</t>
    </rPh>
    <rPh sb="34" eb="36">
      <t>キンガク</t>
    </rPh>
    <rPh sb="37" eb="39">
      <t>ヒツヨウ</t>
    </rPh>
    <rPh sb="39" eb="41">
      <t>ケイヒ</t>
    </rPh>
    <rPh sb="43" eb="45">
      <t>ニュウリョク</t>
    </rPh>
    <phoneticPr fontId="1"/>
  </si>
  <si>
    <t>②非自発軽減は、非自発的離職者に係る国民健康保険税の軽減に該当した場合の試算を希望の際に入力してください。</t>
    <rPh sb="1" eb="2">
      <t>ヒ</t>
    </rPh>
    <rPh sb="2" eb="4">
      <t>ジハツ</t>
    </rPh>
    <rPh sb="4" eb="6">
      <t>ケイゲン</t>
    </rPh>
    <rPh sb="8" eb="9">
      <t>ヒ</t>
    </rPh>
    <rPh sb="9" eb="11">
      <t>ジハツ</t>
    </rPh>
    <rPh sb="11" eb="12">
      <t>テキ</t>
    </rPh>
    <rPh sb="12" eb="15">
      <t>リショクシャ</t>
    </rPh>
    <rPh sb="16" eb="17">
      <t>カカ</t>
    </rPh>
    <rPh sb="18" eb="20">
      <t>コクミン</t>
    </rPh>
    <rPh sb="20" eb="22">
      <t>ケンコウ</t>
    </rPh>
    <rPh sb="22" eb="24">
      <t>ホケン</t>
    </rPh>
    <rPh sb="24" eb="25">
      <t>ゼイ</t>
    </rPh>
    <rPh sb="26" eb="28">
      <t>ケイゲン</t>
    </rPh>
    <rPh sb="29" eb="31">
      <t>ガイトウ</t>
    </rPh>
    <rPh sb="33" eb="35">
      <t>バアイ</t>
    </rPh>
    <rPh sb="36" eb="38">
      <t>シサン</t>
    </rPh>
    <rPh sb="39" eb="41">
      <t>キボウ</t>
    </rPh>
    <rPh sb="42" eb="43">
      <t>サイ</t>
    </rPh>
    <rPh sb="44" eb="46">
      <t>ニュウリョク</t>
    </rPh>
    <phoneticPr fontId="1"/>
  </si>
  <si>
    <t>軽減該当後</t>
    <rPh sb="0" eb="2">
      <t>ケイゲン</t>
    </rPh>
    <rPh sb="2" eb="4">
      <t>ガイトウ</t>
    </rPh>
    <rPh sb="4" eb="5">
      <t>ゴ</t>
    </rPh>
    <phoneticPr fontId="1"/>
  </si>
  <si>
    <t>軽減該当前</t>
    <rPh sb="0" eb="2">
      <t>ケイゲン</t>
    </rPh>
    <rPh sb="2" eb="4">
      <t>ガイトウ</t>
    </rPh>
    <rPh sb="4" eb="5">
      <t>マエ</t>
    </rPh>
    <phoneticPr fontId="1"/>
  </si>
  <si>
    <t>軽減後
所得割</t>
    <rPh sb="0" eb="2">
      <t>ケイゲン</t>
    </rPh>
    <rPh sb="2" eb="3">
      <t>ゴ</t>
    </rPh>
    <rPh sb="4" eb="6">
      <t>ショトク</t>
    </rPh>
    <rPh sb="6" eb="7">
      <t>ワリ</t>
    </rPh>
    <phoneticPr fontId="1"/>
  </si>
  <si>
    <t>通常年税額</t>
    <rPh sb="0" eb="2">
      <t>ツウジョウ</t>
    </rPh>
    <rPh sb="2" eb="5">
      <t>ネンゼイガク</t>
    </rPh>
    <phoneticPr fontId="1"/>
  </si>
  <si>
    <t>軽減年税額</t>
    <rPh sb="0" eb="2">
      <t>ケイゲン</t>
    </rPh>
    <rPh sb="2" eb="5">
      <t>ネンゼイガク</t>
    </rPh>
    <phoneticPr fontId="1"/>
  </si>
  <si>
    <t>通　　常</t>
    <rPh sb="0" eb="1">
      <t>ツウ</t>
    </rPh>
    <rPh sb="3" eb="4">
      <t>ツネ</t>
    </rPh>
    <phoneticPr fontId="1"/>
  </si>
  <si>
    <t>国保税額</t>
    <rPh sb="0" eb="2">
      <t>コクホ</t>
    </rPh>
    <rPh sb="2" eb="3">
      <t>ゼイ</t>
    </rPh>
    <rPh sb="3" eb="4">
      <t>ガク</t>
    </rPh>
    <phoneticPr fontId="2"/>
  </si>
  <si>
    <t>計</t>
    <rPh sb="0" eb="1">
      <t>ケイ</t>
    </rPh>
    <phoneticPr fontId="1"/>
  </si>
  <si>
    <t>【試算表の使い方】</t>
    <rPh sb="1" eb="4">
      <t>シサンヒョウ</t>
    </rPh>
    <rPh sb="5" eb="6">
      <t>ツカ</t>
    </rPh>
    <rPh sb="7" eb="8">
      <t>カタ</t>
    </rPh>
    <phoneticPr fontId="1"/>
  </si>
  <si>
    <t>※計算結果はあくまで概算であり、実際の税額と異なる場合があります※</t>
    <phoneticPr fontId="1"/>
  </si>
  <si>
    <t>①生年月日は、必ず入力してください。</t>
    <rPh sb="1" eb="3">
      <t>セイネン</t>
    </rPh>
    <rPh sb="3" eb="5">
      <t>ガッピ</t>
    </rPh>
    <rPh sb="7" eb="8">
      <t>カナラ</t>
    </rPh>
    <rPh sb="9" eb="11">
      <t>ニュウリョク</t>
    </rPh>
    <phoneticPr fontId="1"/>
  </si>
  <si>
    <t>◆◇◆下記の三点をお読みいただいた後に、黄色の部分を入力してください◆◇◆</t>
    <rPh sb="3" eb="5">
      <t>カキ</t>
    </rPh>
    <rPh sb="6" eb="7">
      <t>サン</t>
    </rPh>
    <rPh sb="7" eb="8">
      <t>テン</t>
    </rPh>
    <rPh sb="10" eb="11">
      <t>ヨ</t>
    </rPh>
    <rPh sb="17" eb="18">
      <t>アト</t>
    </rPh>
    <rPh sb="20" eb="22">
      <t>キイロ</t>
    </rPh>
    <rPh sb="23" eb="25">
      <t>ブブン</t>
    </rPh>
    <rPh sb="26" eb="28">
      <t>ニュウリョク</t>
    </rPh>
    <phoneticPr fontId="1"/>
  </si>
  <si>
    <t>加入月</t>
    <rPh sb="0" eb="2">
      <t>カニュウ</t>
    </rPh>
    <rPh sb="2" eb="3">
      <t>ツキ</t>
    </rPh>
    <phoneticPr fontId="1"/>
  </si>
  <si>
    <t>合計金額への補正</t>
    <rPh sb="0" eb="2">
      <t>ゴウケイ</t>
    </rPh>
    <rPh sb="2" eb="4">
      <t>キンガク</t>
    </rPh>
    <rPh sb="6" eb="8">
      <t>ホセイ</t>
    </rPh>
    <phoneticPr fontId="1"/>
  </si>
  <si>
    <t>加入月からの検索結果</t>
    <rPh sb="0" eb="2">
      <t>カニュウ</t>
    </rPh>
    <rPh sb="2" eb="3">
      <t>ツキ</t>
    </rPh>
    <rPh sb="6" eb="8">
      <t>ケンサク</t>
    </rPh>
    <rPh sb="8" eb="10">
      <t>ケッカ</t>
    </rPh>
    <phoneticPr fontId="1"/>
  </si>
  <si>
    <t>その年度の残り月数</t>
    <rPh sb="2" eb="4">
      <t>ネンド</t>
    </rPh>
    <rPh sb="5" eb="6">
      <t>ノコ</t>
    </rPh>
    <rPh sb="7" eb="8">
      <t>ツキ</t>
    </rPh>
    <rPh sb="8" eb="9">
      <t>スウ</t>
    </rPh>
    <phoneticPr fontId="1"/>
  </si>
  <si>
    <t>加入する日付</t>
    <rPh sb="0" eb="2">
      <t>カニュウ</t>
    </rPh>
    <rPh sb="4" eb="6">
      <t>ヒヅケ</t>
    </rPh>
    <phoneticPr fontId="1"/>
  </si>
  <si>
    <t>　◇◆◇入力例◇◆◇</t>
    <rPh sb="4" eb="6">
      <t>ニュウリョク</t>
    </rPh>
    <rPh sb="6" eb="7">
      <t>レイ</t>
    </rPh>
    <phoneticPr fontId="1"/>
  </si>
  <si>
    <t>１ヶ月分</t>
    <rPh sb="2" eb="3">
      <t>ゲツ</t>
    </rPh>
    <rPh sb="3" eb="4">
      <t>ツキブン</t>
    </rPh>
    <phoneticPr fontId="1"/>
  </si>
  <si>
    <t>３ヶ月分</t>
    <rPh sb="2" eb="3">
      <t>ゲツ</t>
    </rPh>
    <rPh sb="3" eb="4">
      <t>ブン</t>
    </rPh>
    <phoneticPr fontId="1"/>
  </si>
  <si>
    <t>２ヶ月分</t>
    <rPh sb="2" eb="3">
      <t>ゲツ</t>
    </rPh>
    <rPh sb="3" eb="4">
      <t>ブン</t>
    </rPh>
    <phoneticPr fontId="1"/>
  </si>
  <si>
    <t>１ヶ月分</t>
    <rPh sb="2" eb="3">
      <t>ゲツ</t>
    </rPh>
    <rPh sb="3" eb="4">
      <t>ブン</t>
    </rPh>
    <phoneticPr fontId="1"/>
  </si>
  <si>
    <t>１２ヶ月分</t>
    <rPh sb="3" eb="4">
      <t>ゲツ</t>
    </rPh>
    <rPh sb="4" eb="5">
      <t>ブン</t>
    </rPh>
    <phoneticPr fontId="1"/>
  </si>
  <si>
    <t>１１ヶ月分</t>
    <rPh sb="3" eb="4">
      <t>ゲツ</t>
    </rPh>
    <rPh sb="4" eb="5">
      <t>ブン</t>
    </rPh>
    <phoneticPr fontId="1"/>
  </si>
  <si>
    <t>１０ヶ月分</t>
    <rPh sb="3" eb="4">
      <t>ゲツ</t>
    </rPh>
    <rPh sb="4" eb="5">
      <t>ブン</t>
    </rPh>
    <phoneticPr fontId="1"/>
  </si>
  <si>
    <t>９ヶ月分</t>
    <rPh sb="2" eb="3">
      <t>ゲツ</t>
    </rPh>
    <rPh sb="3" eb="4">
      <t>ブン</t>
    </rPh>
    <phoneticPr fontId="1"/>
  </si>
  <si>
    <t>８ヶ月分</t>
    <rPh sb="2" eb="3">
      <t>ゲツ</t>
    </rPh>
    <rPh sb="3" eb="4">
      <t>ブン</t>
    </rPh>
    <phoneticPr fontId="1"/>
  </si>
  <si>
    <t>７ヶ月分</t>
    <rPh sb="2" eb="3">
      <t>ゲツ</t>
    </rPh>
    <rPh sb="3" eb="4">
      <t>ブン</t>
    </rPh>
    <phoneticPr fontId="1"/>
  </si>
  <si>
    <t>６ヶ月分</t>
    <rPh sb="2" eb="3">
      <t>ゲツ</t>
    </rPh>
    <rPh sb="3" eb="4">
      <t>ブン</t>
    </rPh>
    <phoneticPr fontId="1"/>
  </si>
  <si>
    <t>５ヶ月分</t>
    <rPh sb="2" eb="3">
      <t>ゲツ</t>
    </rPh>
    <rPh sb="3" eb="4">
      <t>ブン</t>
    </rPh>
    <phoneticPr fontId="1"/>
  </si>
  <si>
    <t>４ヶ月分</t>
    <rPh sb="2" eb="3">
      <t>ゲツ</t>
    </rPh>
    <rPh sb="3" eb="4">
      <t>ブン</t>
    </rPh>
    <phoneticPr fontId="1"/>
  </si>
  <si>
    <t>から</t>
    <phoneticPr fontId="1"/>
  </si>
  <si>
    <t>②生年月日</t>
    <rPh sb="1" eb="3">
      <t>セイネン</t>
    </rPh>
    <rPh sb="3" eb="5">
      <t>ガッピ</t>
    </rPh>
    <phoneticPr fontId="1"/>
  </si>
  <si>
    <t>③非自発軽減</t>
    <rPh sb="1" eb="2">
      <t>ヒ</t>
    </rPh>
    <rPh sb="2" eb="4">
      <t>ジハツ</t>
    </rPh>
    <rPh sb="4" eb="6">
      <t>ケイゲン</t>
    </rPh>
    <phoneticPr fontId="1"/>
  </si>
  <si>
    <t>④給与収入</t>
    <rPh sb="1" eb="3">
      <t>キュウヨ</t>
    </rPh>
    <rPh sb="3" eb="5">
      <t>シュウニュウ</t>
    </rPh>
    <phoneticPr fontId="1"/>
  </si>
  <si>
    <t>①　いつから国保に加入するか</t>
    <rPh sb="6" eb="8">
      <t>コクホ</t>
    </rPh>
    <rPh sb="9" eb="11">
      <t>カニュウ</t>
    </rPh>
    <phoneticPr fontId="1"/>
  </si>
  <si>
    <t>「○○ヶ月分」と表示させる</t>
    <rPh sb="4" eb="5">
      <t>ゲツ</t>
    </rPh>
    <rPh sb="5" eb="6">
      <t>ブン</t>
    </rPh>
    <rPh sb="8" eb="10">
      <t>ヒョウジ</t>
    </rPh>
    <phoneticPr fontId="1"/>
  </si>
  <si>
    <t>区分</t>
    <rPh sb="0" eb="2">
      <t>クブン</t>
    </rPh>
    <phoneticPr fontId="1"/>
  </si>
  <si>
    <t>所得割率</t>
    <rPh sb="0" eb="2">
      <t>ショトク</t>
    </rPh>
    <rPh sb="2" eb="3">
      <t>ワリ</t>
    </rPh>
    <rPh sb="3" eb="4">
      <t>リツ</t>
    </rPh>
    <phoneticPr fontId="1"/>
  </si>
  <si>
    <t>7.80</t>
    <phoneticPr fontId="1"/>
  </si>
  <si>
    <t>％</t>
    <phoneticPr fontId="1"/>
  </si>
  <si>
    <t>2.90</t>
    <phoneticPr fontId="1"/>
  </si>
  <si>
    <t>2.50</t>
    <phoneticPr fontId="1"/>
  </si>
  <si>
    <t>均等割額</t>
    <rPh sb="0" eb="3">
      <t>キントウワリ</t>
    </rPh>
    <rPh sb="3" eb="4">
      <t>ガク</t>
    </rPh>
    <phoneticPr fontId="1"/>
  </si>
  <si>
    <t>円</t>
    <rPh sb="0" eb="1">
      <t>エン</t>
    </rPh>
    <phoneticPr fontId="1"/>
  </si>
  <si>
    <t>（１人あたり）</t>
    <rPh sb="1" eb="3">
      <t>ヒトリ</t>
    </rPh>
    <phoneticPr fontId="1"/>
  </si>
  <si>
    <t>平等割額</t>
    <rPh sb="0" eb="2">
      <t>ビョウドウ</t>
    </rPh>
    <rPh sb="2" eb="3">
      <t>ワリ</t>
    </rPh>
    <rPh sb="3" eb="4">
      <t>ガク</t>
    </rPh>
    <phoneticPr fontId="1"/>
  </si>
  <si>
    <t>（１世帯あたり）</t>
    <rPh sb="2" eb="4">
      <t>セタイ</t>
    </rPh>
    <phoneticPr fontId="1"/>
  </si>
  <si>
    <t>非自発軽減該当時</t>
    <rPh sb="0" eb="1">
      <t>ヒ</t>
    </rPh>
    <rPh sb="1" eb="3">
      <t>ジハツ</t>
    </rPh>
    <rPh sb="3" eb="5">
      <t>ケイゲン</t>
    </rPh>
    <rPh sb="5" eb="7">
      <t>ガイトウ</t>
    </rPh>
    <rPh sb="7" eb="8">
      <t>ジ</t>
    </rPh>
    <phoneticPr fontId="1"/>
  </si>
  <si>
    <t>様</t>
    <rPh sb="0" eb="1">
      <t>サマ</t>
    </rPh>
    <phoneticPr fontId="1"/>
  </si>
  <si>
    <t>（概算）</t>
    <rPh sb="1" eb="3">
      <t>ガイサン</t>
    </rPh>
    <phoneticPr fontId="1"/>
  </si>
  <si>
    <t>平成２７年度　国民健康保険税　試算表</t>
    <phoneticPr fontId="1"/>
  </si>
  <si>
    <t>年</t>
    <rPh sb="0" eb="1">
      <t>ネン</t>
    </rPh>
    <phoneticPr fontId="1"/>
  </si>
  <si>
    <t>月</t>
    <rPh sb="0" eb="1">
      <t>ガツ</t>
    </rPh>
    <phoneticPr fontId="1"/>
  </si>
  <si>
    <t>日</t>
    <rPh sb="0" eb="1">
      <t>ニチ</t>
    </rPh>
    <phoneticPr fontId="1"/>
  </si>
  <si>
    <t>令和</t>
    <rPh sb="0" eb="2">
      <t>レイワ</t>
    </rPh>
    <phoneticPr fontId="1"/>
  </si>
  <si>
    <t>65歳未満の場合</t>
    <rPh sb="2" eb="5">
      <t>サイミマン</t>
    </rPh>
    <rPh sb="6" eb="8">
      <t>バアイ</t>
    </rPh>
    <phoneticPr fontId="1"/>
  </si>
  <si>
    <t>65歳以上の場合</t>
    <rPh sb="2" eb="3">
      <t>サイ</t>
    </rPh>
    <rPh sb="3" eb="5">
      <t>イジョウ</t>
    </rPh>
    <rPh sb="6" eb="8">
      <t>バアイ</t>
    </rPh>
    <phoneticPr fontId="1"/>
  </si>
  <si>
    <t>年金控除減少額（年金以外所得が1000万以上）</t>
    <rPh sb="0" eb="2">
      <t>ネンキン</t>
    </rPh>
    <rPh sb="2" eb="4">
      <t>コウジョ</t>
    </rPh>
    <rPh sb="4" eb="6">
      <t>ゲンショウ</t>
    </rPh>
    <rPh sb="6" eb="7">
      <t>ガク</t>
    </rPh>
    <rPh sb="8" eb="10">
      <t>ネンキン</t>
    </rPh>
    <rPh sb="10" eb="12">
      <t>イガイ</t>
    </rPh>
    <rPh sb="12" eb="14">
      <t>ショトク</t>
    </rPh>
    <rPh sb="19" eb="20">
      <t>マン</t>
    </rPh>
    <rPh sb="20" eb="22">
      <t>イジョウ</t>
    </rPh>
    <phoneticPr fontId="1"/>
  </si>
  <si>
    <t>a.給与所得（上限10万円）</t>
    <rPh sb="2" eb="4">
      <t>キュウヨ</t>
    </rPh>
    <rPh sb="4" eb="6">
      <t>ショトク</t>
    </rPh>
    <rPh sb="7" eb="9">
      <t>ジョウゲン</t>
    </rPh>
    <rPh sb="11" eb="12">
      <t>マン</t>
    </rPh>
    <rPh sb="12" eb="13">
      <t>エン</t>
    </rPh>
    <phoneticPr fontId="1"/>
  </si>
  <si>
    <t>b.年金所得（上限10万円）</t>
    <rPh sb="2" eb="4">
      <t>ネンキン</t>
    </rPh>
    <rPh sb="4" eb="6">
      <t>ショトク</t>
    </rPh>
    <rPh sb="7" eb="9">
      <t>ジョウゲン</t>
    </rPh>
    <rPh sb="11" eb="12">
      <t>マン</t>
    </rPh>
    <rPh sb="12" eb="13">
      <t>エン</t>
    </rPh>
    <phoneticPr fontId="1"/>
  </si>
  <si>
    <t>調整控除額</t>
    <rPh sb="0" eb="2">
      <t>チョウセイ</t>
    </rPh>
    <rPh sb="2" eb="4">
      <t>コウジョ</t>
    </rPh>
    <rPh sb="4" eb="5">
      <t>ガク</t>
    </rPh>
    <phoneticPr fontId="2"/>
  </si>
  <si>
    <t>加入期間</t>
    <rPh sb="0" eb="2">
      <t>カニュウ</t>
    </rPh>
    <rPh sb="2" eb="4">
      <t>キカン</t>
    </rPh>
    <phoneticPr fontId="1"/>
  </si>
  <si>
    <t>⑦その他所得</t>
    <rPh sb="3" eb="4">
      <t>タ</t>
    </rPh>
    <rPh sb="4" eb="6">
      <t>ショトク</t>
    </rPh>
    <phoneticPr fontId="1"/>
  </si>
  <si>
    <t>年齢</t>
    <rPh sb="0" eb="2">
      <t>ネンレイ</t>
    </rPh>
    <phoneticPr fontId="1"/>
  </si>
  <si>
    <t>←を数値に</t>
    <rPh sb="2" eb="4">
      <t>スウチ</t>
    </rPh>
    <phoneticPr fontId="1"/>
  </si>
  <si>
    <t>＜年金所得＞</t>
    <phoneticPr fontId="1"/>
  </si>
  <si>
    <t>＜所得金額調整控除＞</t>
    <phoneticPr fontId="1"/>
  </si>
  <si>
    <t>a+b</t>
    <phoneticPr fontId="1"/>
  </si>
  <si>
    <t>生年
月日</t>
    <rPh sb="0" eb="1">
      <t>セイ</t>
    </rPh>
    <rPh sb="3" eb="4">
      <t>ガツ</t>
    </rPh>
    <rPh sb="4" eb="5">
      <t>ヒ</t>
    </rPh>
    <phoneticPr fontId="1"/>
  </si>
  <si>
    <t>←を計算
可能に</t>
    <rPh sb="2" eb="4">
      <t>ケイサン</t>
    </rPh>
    <rPh sb="5" eb="7">
      <t>カノウ</t>
    </rPh>
    <phoneticPr fontId="1"/>
  </si>
  <si>
    <t>年齢区分</t>
    <rPh sb="0" eb="2">
      <t>ネンレイ</t>
    </rPh>
    <rPh sb="2" eb="4">
      <t>クブン</t>
    </rPh>
    <phoneticPr fontId="1"/>
  </si>
  <si>
    <t>年齢区分
判定基準日</t>
    <rPh sb="0" eb="2">
      <t>ネンレイ</t>
    </rPh>
    <rPh sb="2" eb="4">
      <t>クブン</t>
    </rPh>
    <phoneticPr fontId="1"/>
  </si>
  <si>
    <t>＜給与所得＞</t>
    <phoneticPr fontId="1"/>
  </si>
  <si>
    <t>軽減
所得割
合計</t>
    <rPh sb="0" eb="2">
      <t>ケイゲン</t>
    </rPh>
    <rPh sb="3" eb="5">
      <t>ショトク</t>
    </rPh>
    <rPh sb="5" eb="6">
      <t>ワリ</t>
    </rPh>
    <rPh sb="7" eb="9">
      <t>ゴウケイ</t>
    </rPh>
    <phoneticPr fontId="1"/>
  </si>
  <si>
    <t>通常
所得割</t>
    <rPh sb="0" eb="2">
      <t>ツウジョウ</t>
    </rPh>
    <rPh sb="3" eb="5">
      <t>ショトク</t>
    </rPh>
    <rPh sb="5" eb="6">
      <t>ワリ</t>
    </rPh>
    <phoneticPr fontId="1"/>
  </si>
  <si>
    <t>所得割
合計</t>
    <rPh sb="0" eb="2">
      <t>ショトク</t>
    </rPh>
    <rPh sb="2" eb="3">
      <t>ワリ</t>
    </rPh>
    <rPh sb="4" eb="6">
      <t>ゴウケイ</t>
    </rPh>
    <phoneticPr fontId="1"/>
  </si>
  <si>
    <t>均等割
合計</t>
    <rPh sb="0" eb="3">
      <t>キントウワリ</t>
    </rPh>
    <rPh sb="4" eb="6">
      <t>ゴウケイ</t>
    </rPh>
    <phoneticPr fontId="1"/>
  </si>
  <si>
    <t>１項：特別障がい者等（給与収入850万超えの場合）</t>
    <rPh sb="1" eb="2">
      <t>コウ</t>
    </rPh>
    <rPh sb="3" eb="5">
      <t>トクベツ</t>
    </rPh>
    <rPh sb="5" eb="6">
      <t>ショウ</t>
    </rPh>
    <rPh sb="8" eb="9">
      <t>シャ</t>
    </rPh>
    <rPh sb="9" eb="10">
      <t>トウ</t>
    </rPh>
    <rPh sb="11" eb="13">
      <t>キュウヨ</t>
    </rPh>
    <rPh sb="13" eb="15">
      <t>シュウニュウ</t>
    </rPh>
    <rPh sb="18" eb="19">
      <t>マン</t>
    </rPh>
    <rPh sb="19" eb="20">
      <t>コ</t>
    </rPh>
    <rPh sb="22" eb="24">
      <t>バアイ</t>
    </rPh>
    <phoneticPr fontId="1"/>
  </si>
  <si>
    <t>２項：年金所得がある者</t>
    <rPh sb="1" eb="2">
      <t>コウ</t>
    </rPh>
    <rPh sb="3" eb="5">
      <t>ネンキン</t>
    </rPh>
    <rPh sb="5" eb="7">
      <t>ショトク</t>
    </rPh>
    <rPh sb="10" eb="11">
      <t>モノ</t>
    </rPh>
    <phoneticPr fontId="1"/>
  </si>
  <si>
    <t>合計の所得金額</t>
    <rPh sb="0" eb="2">
      <t>ゴウケイ</t>
    </rPh>
    <rPh sb="3" eb="5">
      <t>ショトク</t>
    </rPh>
    <rPh sb="5" eb="7">
      <t>キンガク</t>
    </rPh>
    <phoneticPr fontId="1"/>
  </si>
  <si>
    <t>１８歳以下基準日</t>
    <rPh sb="2" eb="5">
      <t>サイイカ</t>
    </rPh>
    <rPh sb="5" eb="8">
      <t>キジュンビ</t>
    </rPh>
    <phoneticPr fontId="1"/>
  </si>
  <si>
    <t>18歳以下の均等割
減免されている額（年額）</t>
    <rPh sb="2" eb="3">
      <t>サイ</t>
    </rPh>
    <rPh sb="3" eb="5">
      <t>イカ</t>
    </rPh>
    <rPh sb="6" eb="9">
      <t>キントウワ</t>
    </rPh>
    <rPh sb="10" eb="12">
      <t>ゲンメン</t>
    </rPh>
    <rPh sb="17" eb="18">
      <t>ガク</t>
    </rPh>
    <rPh sb="19" eb="21">
      <t>ネンガク</t>
    </rPh>
    <phoneticPr fontId="1"/>
  </si>
  <si>
    <t>18歳以下の方</t>
    <rPh sb="2" eb="3">
      <t>サイ</t>
    </rPh>
    <rPh sb="3" eb="5">
      <t>イカ</t>
    </rPh>
    <rPh sb="6" eb="7">
      <t>カタ</t>
    </rPh>
    <phoneticPr fontId="1"/>
  </si>
  <si>
    <t>までに19歳以上になる者を除く</t>
    <phoneticPr fontId="1"/>
  </si>
  <si>
    <t>上位所得</t>
    <rPh sb="0" eb="2">
      <t>ジョウイ</t>
    </rPh>
    <rPh sb="2" eb="4">
      <t>ショトク</t>
    </rPh>
    <phoneticPr fontId="1"/>
  </si>
  <si>
    <t>子ども減免前</t>
    <rPh sb="0" eb="1">
      <t>コ</t>
    </rPh>
    <rPh sb="3" eb="5">
      <t>ゲンメン</t>
    </rPh>
    <rPh sb="5" eb="6">
      <t>マエ</t>
    </rPh>
    <phoneticPr fontId="1"/>
  </si>
  <si>
    <t>子ども減免後</t>
    <rPh sb="0" eb="1">
      <t>コ</t>
    </rPh>
    <rPh sb="3" eb="5">
      <t>ゲンメン</t>
    </rPh>
    <rPh sb="5" eb="6">
      <t>ゴ</t>
    </rPh>
    <phoneticPr fontId="1"/>
  </si>
  <si>
    <t>子ども減免額</t>
    <phoneticPr fontId="1"/>
  </si>
  <si>
    <t>医療分</t>
    <rPh sb="0" eb="2">
      <t>イリョウ</t>
    </rPh>
    <rPh sb="2" eb="3">
      <t>ブン</t>
    </rPh>
    <phoneticPr fontId="1"/>
  </si>
  <si>
    <t>支援分</t>
    <rPh sb="0" eb="2">
      <t>シエン</t>
    </rPh>
    <rPh sb="2" eb="3">
      <t>ブン</t>
    </rPh>
    <phoneticPr fontId="1"/>
  </si>
  <si>
    <t>合計</t>
    <rPh sb="0" eb="2">
      <t>ゴウケイ</t>
    </rPh>
    <phoneticPr fontId="1"/>
  </si>
  <si>
    <t>※年金以外合計所得(所得金額調整控除前)</t>
    <rPh sb="1" eb="3">
      <t>ネンキン</t>
    </rPh>
    <rPh sb="3" eb="5">
      <t>イガイ</t>
    </rPh>
    <rPh sb="5" eb="7">
      <t>ゴウケイ</t>
    </rPh>
    <rPh sb="7" eb="9">
      <t>ショトク</t>
    </rPh>
    <rPh sb="10" eb="12">
      <t>ショトク</t>
    </rPh>
    <rPh sb="12" eb="14">
      <t>キンガク</t>
    </rPh>
    <rPh sb="14" eb="16">
      <t>チョウセイ</t>
    </rPh>
    <rPh sb="16" eb="18">
      <t>コウジョ</t>
    </rPh>
    <rPh sb="18" eb="19">
      <t>マエ</t>
    </rPh>
    <phoneticPr fontId="1"/>
  </si>
  <si>
    <t>軽減後
給与所得</t>
    <rPh sb="0" eb="2">
      <t>ケイゲン</t>
    </rPh>
    <rPh sb="2" eb="3">
      <t>ゴ</t>
    </rPh>
    <rPh sb="4" eb="6">
      <t>キュウヨ</t>
    </rPh>
    <rPh sb="6" eb="8">
      <t>ショトク</t>
    </rPh>
    <phoneticPr fontId="1"/>
  </si>
  <si>
    <t>軽減・所得控除前給与所得</t>
    <rPh sb="0" eb="2">
      <t>ケイゲン</t>
    </rPh>
    <rPh sb="3" eb="5">
      <t>ショトク</t>
    </rPh>
    <rPh sb="5" eb="7">
      <t>コウジョ</t>
    </rPh>
    <rPh sb="7" eb="8">
      <t>マエ</t>
    </rPh>
    <rPh sb="8" eb="10">
      <t>キュウヨ</t>
    </rPh>
    <rPh sb="10" eb="12">
      <t>ショトク</t>
    </rPh>
    <phoneticPr fontId="1"/>
  </si>
  <si>
    <t>調整控除後給与所得</t>
    <rPh sb="0" eb="2">
      <t>チョウセイ</t>
    </rPh>
    <rPh sb="2" eb="4">
      <t>コウジョ</t>
    </rPh>
    <rPh sb="4" eb="5">
      <t>アト</t>
    </rPh>
    <rPh sb="5" eb="7">
      <t>キュウヨ</t>
    </rPh>
    <rPh sb="7" eb="9">
      <t>ショトク</t>
    </rPh>
    <phoneticPr fontId="1"/>
  </si>
  <si>
    <t>所得調整控除後給与所得</t>
    <rPh sb="0" eb="2">
      <t>ショトク</t>
    </rPh>
    <rPh sb="2" eb="4">
      <t>チョウセイ</t>
    </rPh>
    <rPh sb="4" eb="6">
      <t>コウジョ</t>
    </rPh>
    <rPh sb="6" eb="7">
      <t>ゴ</t>
    </rPh>
    <rPh sb="7" eb="9">
      <t>キュウヨ</t>
    </rPh>
    <rPh sb="9" eb="11">
      <t>ショトク</t>
    </rPh>
    <phoneticPr fontId="1"/>
  </si>
  <si>
    <t>総所得
(軽減該当）</t>
    <rPh sb="0" eb="1">
      <t>ソウ</t>
    </rPh>
    <rPh sb="1" eb="3">
      <t>ショトク</t>
    </rPh>
    <rPh sb="5" eb="7">
      <t>ケイゲン</t>
    </rPh>
    <rPh sb="7" eb="9">
      <t>ガイトウ</t>
    </rPh>
    <phoneticPr fontId="1"/>
  </si>
  <si>
    <t>総所得
(通常）</t>
    <rPh sb="0" eb="1">
      <t>ソウ</t>
    </rPh>
    <rPh sb="1" eb="3">
      <t>ショトク</t>
    </rPh>
    <rPh sb="5" eb="7">
      <t>ツウジョウ</t>
    </rPh>
    <phoneticPr fontId="1"/>
  </si>
  <si>
    <t>（年）</t>
    <rPh sb="1" eb="2">
      <t>ネン</t>
    </rPh>
    <phoneticPr fontId="1"/>
  </si>
  <si>
    <t>（月）</t>
    <rPh sb="1" eb="2">
      <t>ツキ</t>
    </rPh>
    <phoneticPr fontId="1"/>
  </si>
  <si>
    <t>月割賦課額</t>
    <rPh sb="0" eb="2">
      <t>ツキワリ</t>
    </rPh>
    <rPh sb="2" eb="5">
      <t>フカガク</t>
    </rPh>
    <phoneticPr fontId="1"/>
  </si>
  <si>
    <t>子ども減免
非該当時
→</t>
    <rPh sb="0" eb="1">
      <t>コ</t>
    </rPh>
    <rPh sb="3" eb="5">
      <t>ゲンメン</t>
    </rPh>
    <rPh sb="6" eb="9">
      <t>ヒガイトウ</t>
    </rPh>
    <rPh sb="9" eb="10">
      <t>ジ</t>
    </rPh>
    <phoneticPr fontId="1"/>
  </si>
  <si>
    <t>基礎控除後の合計所得(軽減該当)</t>
    <rPh sb="0" eb="2">
      <t>キソ</t>
    </rPh>
    <rPh sb="2" eb="4">
      <t>コウジョ</t>
    </rPh>
    <rPh sb="4" eb="5">
      <t>ゴ</t>
    </rPh>
    <rPh sb="6" eb="8">
      <t>ゴウケイ</t>
    </rPh>
    <rPh sb="8" eb="10">
      <t>ショトク</t>
    </rPh>
    <rPh sb="11" eb="13">
      <t>ケイゲン</t>
    </rPh>
    <rPh sb="13" eb="15">
      <t>ガイトウ</t>
    </rPh>
    <phoneticPr fontId="1"/>
  </si>
  <si>
    <t>基礎控除後の合計所得（通常）</t>
    <rPh sb="0" eb="2">
      <t>キソ</t>
    </rPh>
    <rPh sb="2" eb="4">
      <t>コウジョ</t>
    </rPh>
    <rPh sb="4" eb="5">
      <t>ゴ</t>
    </rPh>
    <rPh sb="6" eb="8">
      <t>ゴウケイ</t>
    </rPh>
    <rPh sb="8" eb="10">
      <t>ショトク</t>
    </rPh>
    <rPh sb="11" eb="13">
      <t>ツウジョウ</t>
    </rPh>
    <phoneticPr fontId="1"/>
  </si>
  <si>
    <t>子ども人数</t>
    <rPh sb="0" eb="1">
      <t>コ</t>
    </rPh>
    <rPh sb="3" eb="5">
      <t>ニンズウ</t>
    </rPh>
    <phoneticPr fontId="1"/>
  </si>
  <si>
    <t>↓「通常時○○月分の金額」</t>
    <rPh sb="2" eb="4">
      <t>ツウジョウ</t>
    </rPh>
    <rPh sb="4" eb="5">
      <t>ジ</t>
    </rPh>
    <rPh sb="7" eb="9">
      <t>ガツブン</t>
    </rPh>
    <rPh sb="10" eb="12">
      <t>キンガク</t>
    </rPh>
    <phoneticPr fontId="1"/>
  </si>
  <si>
    <t>↓「通常時一月分の金額」</t>
    <rPh sb="2" eb="4">
      <t>ツウジョウ</t>
    </rPh>
    <rPh sb="4" eb="5">
      <t>ジ</t>
    </rPh>
    <rPh sb="5" eb="6">
      <t>イチ</t>
    </rPh>
    <rPh sb="6" eb="8">
      <t>ガツブン</t>
    </rPh>
    <rPh sb="9" eb="11">
      <t>キンガク</t>
    </rPh>
    <phoneticPr fontId="1"/>
  </si>
  <si>
    <t>↓「非自発的軽減該当時の○○月分の金額」</t>
    <rPh sb="2" eb="3">
      <t>ヒ</t>
    </rPh>
    <rPh sb="3" eb="5">
      <t>ジハツ</t>
    </rPh>
    <rPh sb="5" eb="6">
      <t>テキ</t>
    </rPh>
    <rPh sb="6" eb="8">
      <t>ケイゲン</t>
    </rPh>
    <rPh sb="8" eb="10">
      <t>ガイトウ</t>
    </rPh>
    <rPh sb="10" eb="11">
      <t>ジ</t>
    </rPh>
    <rPh sb="14" eb="16">
      <t>ガツブン</t>
    </rPh>
    <rPh sb="17" eb="19">
      <t>キンガク</t>
    </rPh>
    <phoneticPr fontId="1"/>
  </si>
  <si>
    <t>↓「非自発的軽減該当時の一ヶ月分の金額」</t>
    <rPh sb="2" eb="3">
      <t>ヒ</t>
    </rPh>
    <rPh sb="3" eb="5">
      <t>ジハツ</t>
    </rPh>
    <rPh sb="5" eb="6">
      <t>テキ</t>
    </rPh>
    <rPh sb="6" eb="8">
      <t>ケイゲン</t>
    </rPh>
    <rPh sb="8" eb="10">
      <t>ガイトウ</t>
    </rPh>
    <rPh sb="10" eb="11">
      <t>ジ</t>
    </rPh>
    <rPh sb="12" eb="15">
      <t>イッカゲツ</t>
    </rPh>
    <rPh sb="15" eb="16">
      <t>ブン</t>
    </rPh>
    <rPh sb="17" eb="19">
      <t>キンガク</t>
    </rPh>
    <phoneticPr fontId="1"/>
  </si>
  <si>
    <t>↓</t>
    <phoneticPr fontId="1"/>
  </si>
  <si>
    <t>←　←　←　←</t>
    <phoneticPr fontId="1"/>
  </si>
  <si>
    <t>１項調整
控除額</t>
    <rPh sb="1" eb="2">
      <t>コウ</t>
    </rPh>
    <rPh sb="2" eb="4">
      <t>チョウセイ</t>
    </rPh>
    <rPh sb="5" eb="6">
      <t>ヒカ</t>
    </rPh>
    <rPh sb="6" eb="7">
      <t>ジ</t>
    </rPh>
    <rPh sb="7" eb="8">
      <t>ガク</t>
    </rPh>
    <phoneticPr fontId="1"/>
  </si>
  <si>
    <t>子ども均等割
軽減額</t>
    <rPh sb="0" eb="1">
      <t>コ</t>
    </rPh>
    <rPh sb="3" eb="6">
      <t>キントウワ</t>
    </rPh>
    <rPh sb="7" eb="9">
      <t>ケイゲン</t>
    </rPh>
    <rPh sb="9" eb="10">
      <t>ガク</t>
    </rPh>
    <phoneticPr fontId="2"/>
  </si>
  <si>
    <t>対象人数</t>
    <rPh sb="0" eb="2">
      <t>タイショウ</t>
    </rPh>
    <rPh sb="2" eb="4">
      <t>ニンズウ</t>
    </rPh>
    <phoneticPr fontId="1"/>
  </si>
  <si>
    <t>※税法上65歳以上の年金控除額となる基準日</t>
    <rPh sb="1" eb="4">
      <t>ゼイホウジョウ</t>
    </rPh>
    <rPh sb="6" eb="9">
      <t>サイイジョウ</t>
    </rPh>
    <rPh sb="10" eb="12">
      <t>ネンキン</t>
    </rPh>
    <rPh sb="12" eb="14">
      <t>コウジョ</t>
    </rPh>
    <rPh sb="14" eb="15">
      <t>ガク</t>
    </rPh>
    <rPh sb="18" eb="21">
      <t>キジュンビ</t>
    </rPh>
    <phoneticPr fontId="1"/>
  </si>
  <si>
    <t>（上）18歳以下基準日時点の年齢
（下）加入日以降に生まれる方（○・×）</t>
    <rPh sb="1" eb="2">
      <t>ウエ</t>
    </rPh>
    <rPh sb="5" eb="6">
      <t>サイ</t>
    </rPh>
    <rPh sb="6" eb="8">
      <t>イカ</t>
    </rPh>
    <rPh sb="8" eb="11">
      <t>キジュンビ</t>
    </rPh>
    <rPh sb="18" eb="19">
      <t>シタ</t>
    </rPh>
    <rPh sb="20" eb="22">
      <t>カニュウ</t>
    </rPh>
    <rPh sb="22" eb="23">
      <t>ビ</t>
    </rPh>
    <rPh sb="23" eb="25">
      <t>イコウ</t>
    </rPh>
    <rPh sb="26" eb="27">
      <t>ウ</t>
    </rPh>
    <rPh sb="30" eb="31">
      <t>カタ</t>
    </rPh>
    <phoneticPr fontId="1"/>
  </si>
  <si>
    <t>６歳以下基準日</t>
    <rPh sb="1" eb="4">
      <t>サイイカ</t>
    </rPh>
    <rPh sb="4" eb="7">
      <t>キジュンビ</t>
    </rPh>
    <phoneticPr fontId="1"/>
  </si>
  <si>
    <t>以降生まれの者</t>
    <rPh sb="0" eb="2">
      <t>イコウ</t>
    </rPh>
    <rPh sb="2" eb="3">
      <t>ウ</t>
    </rPh>
    <rPh sb="6" eb="7">
      <t>モノ</t>
    </rPh>
    <phoneticPr fontId="1"/>
  </si>
  <si>
    <t>非該当</t>
    <phoneticPr fontId="1"/>
  </si>
  <si>
    <r>
      <rPr>
        <sz val="12"/>
        <color theme="1"/>
        <rFont val="BIZ UDPゴシック"/>
        <family val="3"/>
        <charset val="128"/>
      </rPr>
      <t>6歳以下基準日時点の年齢</t>
    </r>
    <r>
      <rPr>
        <sz val="14"/>
        <color theme="1"/>
        <rFont val="ＭＳ Ｐゴシック"/>
        <family val="3"/>
        <charset val="128"/>
        <scheme val="minor"/>
      </rPr>
      <t/>
    </r>
    <rPh sb="1" eb="2">
      <t>サイ</t>
    </rPh>
    <rPh sb="2" eb="4">
      <t>イカ</t>
    </rPh>
    <rPh sb="4" eb="7">
      <t>キジュンビ</t>
    </rPh>
    <phoneticPr fontId="1"/>
  </si>
  <si>
    <r>
      <rPr>
        <sz val="12"/>
        <color theme="1"/>
        <rFont val="BIZ UDPゴシック"/>
        <family val="3"/>
        <charset val="128"/>
      </rPr>
      <t xml:space="preserve">均等割
</t>
    </r>
    <r>
      <rPr>
        <sz val="11"/>
        <color theme="1"/>
        <rFont val="BIZ UDPゴシック"/>
        <family val="3"/>
        <charset val="128"/>
      </rPr>
      <t>（子ども
軽減後）</t>
    </r>
    <rPh sb="0" eb="3">
      <t>キントウワリ</t>
    </rPh>
    <rPh sb="5" eb="6">
      <t>コ</t>
    </rPh>
    <rPh sb="9" eb="11">
      <t>ケイゲン</t>
    </rPh>
    <rPh sb="11" eb="12">
      <t>ゴ</t>
    </rPh>
    <phoneticPr fontId="1"/>
  </si>
  <si>
    <r>
      <t>※⑤所得金額調整控除</t>
    </r>
    <r>
      <rPr>
        <sz val="10"/>
        <color theme="1"/>
        <rFont val="BIZ UDPゴシック"/>
        <family val="3"/>
        <charset val="128"/>
      </rPr>
      <t>(子ども・特別障がい者等を有する者等)</t>
    </r>
    <rPh sb="2" eb="4">
      <t>ショトク</t>
    </rPh>
    <rPh sb="4" eb="6">
      <t>キンガク</t>
    </rPh>
    <rPh sb="6" eb="8">
      <t>チョウセイ</t>
    </rPh>
    <rPh sb="8" eb="10">
      <t>コウジョ</t>
    </rPh>
    <rPh sb="11" eb="12">
      <t>コ</t>
    </rPh>
    <rPh sb="15" eb="17">
      <t>トクベツ</t>
    </rPh>
    <rPh sb="17" eb="18">
      <t>ショウ</t>
    </rPh>
    <rPh sb="20" eb="21">
      <t>シャ</t>
    </rPh>
    <rPh sb="21" eb="22">
      <t>トウ</t>
    </rPh>
    <rPh sb="23" eb="24">
      <t>ユウ</t>
    </rPh>
    <rPh sb="26" eb="27">
      <t>モノ</t>
    </rPh>
    <rPh sb="27" eb="28">
      <t>トウ</t>
    </rPh>
    <phoneticPr fontId="1"/>
  </si>
  <si>
    <r>
      <t>パラメータ（</t>
    </r>
    <r>
      <rPr>
        <b/>
        <sz val="11"/>
        <color theme="1"/>
        <rFont val="BIZ UDPゴシック"/>
        <family val="3"/>
        <charset val="128"/>
      </rPr>
      <t>子ども・特別障がい者等</t>
    </r>
    <r>
      <rPr>
        <sz val="11"/>
        <color theme="1"/>
        <rFont val="BIZ UDPゴシック"/>
        <family val="3"/>
        <charset val="128"/>
      </rPr>
      <t>調整控除有）</t>
    </r>
    <rPh sb="6" eb="7">
      <t>コ</t>
    </rPh>
    <rPh sb="10" eb="12">
      <t>トクベツ</t>
    </rPh>
    <rPh sb="12" eb="13">
      <t>ショウ</t>
    </rPh>
    <rPh sb="15" eb="16">
      <t>モノ</t>
    </rPh>
    <rPh sb="16" eb="17">
      <t>トウ</t>
    </rPh>
    <rPh sb="17" eb="19">
      <t>チョウセイ</t>
    </rPh>
    <rPh sb="19" eb="21">
      <t>コウジョ</t>
    </rPh>
    <rPh sb="21" eb="22">
      <t>アリ</t>
    </rPh>
    <phoneticPr fontId="2"/>
  </si>
  <si>
    <t>⑥年金収入</t>
    <phoneticPr fontId="1"/>
  </si>
  <si>
    <t>★一定の所得以下の世帯に対して、均等割額・平等割額を軽減する制度があります。こちらの試算シートには反映していません。</t>
    <rPh sb="1" eb="3">
      <t>イッテイ</t>
    </rPh>
    <rPh sb="4" eb="6">
      <t>ショトク</t>
    </rPh>
    <rPh sb="6" eb="8">
      <t>イカ</t>
    </rPh>
    <rPh sb="9" eb="11">
      <t>セタイ</t>
    </rPh>
    <rPh sb="12" eb="13">
      <t>タイ</t>
    </rPh>
    <rPh sb="16" eb="19">
      <t>キントウワリ</t>
    </rPh>
    <rPh sb="19" eb="20">
      <t>ガク</t>
    </rPh>
    <rPh sb="21" eb="23">
      <t>ビョウドウ</t>
    </rPh>
    <rPh sb="23" eb="24">
      <t>ワリ</t>
    </rPh>
    <rPh sb="24" eb="25">
      <t>ガク</t>
    </rPh>
    <rPh sb="26" eb="28">
      <t>ケイゲン</t>
    </rPh>
    <rPh sb="30" eb="32">
      <t>セイド</t>
    </rPh>
    <rPh sb="42" eb="44">
      <t>シサン</t>
    </rPh>
    <rPh sb="49" eb="51">
      <t>ハンエイ</t>
    </rPh>
    <phoneticPr fontId="2"/>
  </si>
  <si>
    <t>★会社の倒産・解雇などによる離職（特定受給資格者）や雇い止めなどによる離職（特定理由離職者）により、職場の健康保険等を脱退し、　
   雇用保険を受給される方に対する軽減制度があります。</t>
    <rPh sb="1" eb="3">
      <t>カイシャ</t>
    </rPh>
    <rPh sb="4" eb="6">
      <t>トウサン</t>
    </rPh>
    <rPh sb="7" eb="9">
      <t>カイコ</t>
    </rPh>
    <rPh sb="14" eb="16">
      <t>リショク</t>
    </rPh>
    <rPh sb="17" eb="19">
      <t>トクテイ</t>
    </rPh>
    <rPh sb="19" eb="21">
      <t>ジュキュウ</t>
    </rPh>
    <rPh sb="21" eb="24">
      <t>シカクシャ</t>
    </rPh>
    <phoneticPr fontId="2"/>
  </si>
  <si>
    <t>https://www.city.fukushima.fukushima.jp/kokuho-shikaku/kurashi/kokuho/hokenkyufu/sedo/1061.html</t>
    <phoneticPr fontId="1"/>
  </si>
  <si>
    <t>https://www.city.fukushima.fukushima.jp/kokuho-shikaku/kurashi/kokuho/hokenkyufu/sedo/gennmenn/syotoku.html</t>
    <phoneticPr fontId="1"/>
  </si>
  <si>
    <t xml:space="preserve">  詳しくは・・・福島市役所ホームページ：　ホーム＞くらし・手続き＞国保・年金・後期高齢＞国民健康保険＞保険税の減免＞低所得世帯に対する軽減</t>
    <phoneticPr fontId="1"/>
  </si>
  <si>
    <t xml:space="preserve">  詳しくは・・・福島市役所ホームページ：
  ホーム＞くらし・手続き＞国保・年金・後期高齢＞国民健康保険＞保険税の減免＞国民健康保険に加入し雇用保険を受給される方へ（非自発的失業者に係る軽減措置）</t>
    <rPh sb="61" eb="67">
      <t>コクミンケンコウホケン</t>
    </rPh>
    <rPh sb="68" eb="70">
      <t>カニュウ</t>
    </rPh>
    <rPh sb="71" eb="75">
      <t>コヨウホケン</t>
    </rPh>
    <rPh sb="76" eb="78">
      <t>ジュキュウ</t>
    </rPh>
    <rPh sb="81" eb="82">
      <t>カタ</t>
    </rPh>
    <rPh sb="84" eb="88">
      <t>ヒジハツテキ</t>
    </rPh>
    <rPh sb="88" eb="90">
      <t>シツギョウ</t>
    </rPh>
    <rPh sb="90" eb="91">
      <t>シャ</t>
    </rPh>
    <rPh sb="92" eb="93">
      <t>カカ</t>
    </rPh>
    <rPh sb="94" eb="96">
      <t>ケイゲン</t>
    </rPh>
    <rPh sb="96" eb="98">
      <t>ソチ</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</si>
</sst>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_);[Red]\(#,##0\)"/>
    <numFmt numFmtId="178" formatCode="0_ "/>
    <numFmt numFmtId="179" formatCode="#,##0.000_);[Red]\(#,##0.000\)"/>
    <numFmt numFmtId="180" formatCode="[$-411]ggge&quot;年&quot;m&quot;月&quot;d&quot;日&quot;;@"/>
    <numFmt numFmtId="181" formatCode="0.00_);[Red]\(0.00\)"/>
    <numFmt numFmtId="182" formatCode="#,##0.000_ "/>
    <numFmt numFmtId="183" formatCode="[$-411]ge\.m\.d;@"/>
  </numFmts>
  <fonts count="46">
    <font>
      <sz val="11"/>
      <color theme="1"/>
      <name val="ＭＳ Ｐゴシック"/>
      <family val="2"/>
      <charset val="128"/>
      <scheme val="minor"/>
    </font>
    <font>
      <sz val="6"/>
      <name val="ＭＳ Ｐゴシック"/>
      <family val="2"/>
      <charset val="128"/>
      <scheme val="minor"/>
    </font>
    <font>
      <sz val="6"/>
      <name val="ＭＳ Ｐゴシック"/>
      <family val="3"/>
      <charset val="128"/>
    </font>
    <font>
      <sz val="11"/>
      <color theme="1"/>
      <name val="ＭＳ Ｐゴシック"/>
      <family val="2"/>
      <charset val="128"/>
      <scheme val="minor"/>
    </font>
    <font>
      <b/>
      <sz val="11"/>
      <color theme="1"/>
      <name val="ＭＳ Ｐゴシック"/>
      <family val="3"/>
      <charset val="128"/>
      <scheme val="minor"/>
    </font>
    <font>
      <b/>
      <sz val="18"/>
      <color theme="1"/>
      <name val="HG創英角ﾎﾟｯﾌﾟ体"/>
      <family val="3"/>
      <charset val="128"/>
    </font>
    <font>
      <b/>
      <sz val="9"/>
      <color indexed="81"/>
      <name val="ＭＳ Ｐゴシック"/>
      <family val="3"/>
      <charset val="128"/>
    </font>
    <font>
      <u/>
      <sz val="11"/>
      <color theme="10"/>
      <name val="ＭＳ Ｐゴシック"/>
      <family val="2"/>
      <charset val="128"/>
      <scheme val="minor"/>
    </font>
    <font>
      <b/>
      <sz val="10"/>
      <color rgb="FF000000"/>
      <name val="ＭＳ Ｐゴシック"/>
      <family val="3"/>
      <charset val="128"/>
      <scheme val="minor"/>
    </font>
    <font>
      <b/>
      <sz val="11"/>
      <color rgb="FF000000"/>
      <name val="ＭＳ Ｐゴシック"/>
      <family val="3"/>
      <charset val="128"/>
      <scheme val="minor"/>
    </font>
    <font>
      <sz val="18"/>
      <color theme="1"/>
      <name val="ＭＳ Ｐゴシック"/>
      <family val="2"/>
      <charset val="128"/>
      <scheme val="minor"/>
    </font>
    <font>
      <b/>
      <sz val="12"/>
      <color theme="0"/>
      <name val="ＭＳ Ｐゴシック"/>
      <family val="3"/>
      <charset val="128"/>
      <scheme val="minor"/>
    </font>
    <font>
      <b/>
      <sz val="20"/>
      <color theme="1"/>
      <name val="ＭＳ Ｐゴシック"/>
      <family val="3"/>
      <charset val="128"/>
      <scheme val="minor"/>
    </font>
    <font>
      <b/>
      <u/>
      <sz val="11"/>
      <color rgb="FF1F497D"/>
      <name val="ＭＳ 明朝"/>
      <family val="1"/>
      <charset val="128"/>
    </font>
    <font>
      <sz val="14"/>
      <color theme="1"/>
      <name val="ＭＳ Ｐゴシック"/>
      <family val="3"/>
      <charset val="128"/>
      <scheme val="minor"/>
    </font>
    <font>
      <b/>
      <sz val="14"/>
      <color rgb="FF002060"/>
      <name val="ＭＳ Ｐゴシック"/>
      <family val="3"/>
      <charset val="128"/>
      <scheme val="minor"/>
    </font>
    <font>
      <sz val="11"/>
      <color rgb="FF002060"/>
      <name val="ＭＳ Ｐゴシック"/>
      <family val="3"/>
      <charset val="128"/>
      <scheme val="minor"/>
    </font>
    <font>
      <sz val="14"/>
      <color theme="1"/>
      <name val="ＭＳ ゴシック"/>
      <family val="3"/>
      <charset val="128"/>
    </font>
    <font>
      <sz val="11"/>
      <color theme="1"/>
      <name val="ＭＳ ゴシック"/>
      <family val="3"/>
      <charset val="128"/>
    </font>
    <font>
      <sz val="12"/>
      <color theme="1"/>
      <name val="ＭＳ ゴシック"/>
      <family val="3"/>
      <charset val="128"/>
    </font>
    <font>
      <sz val="10"/>
      <color theme="1"/>
      <name val="ＭＳ ゴシック"/>
      <family val="3"/>
      <charset val="128"/>
    </font>
    <font>
      <sz val="9"/>
      <color theme="1"/>
      <name val="ＭＳ ゴシック"/>
      <family val="3"/>
      <charset val="128"/>
    </font>
    <font>
      <b/>
      <sz val="20"/>
      <color indexed="81"/>
      <name val="ＭＳ Ｐゴシック"/>
      <family val="3"/>
      <charset val="128"/>
    </font>
    <font>
      <b/>
      <sz val="16"/>
      <color indexed="81"/>
      <name val="ＭＳ Ｐゴシック"/>
      <family val="3"/>
      <charset val="128"/>
    </font>
    <font>
      <b/>
      <sz val="18"/>
      <color indexed="81"/>
      <name val="MS P ゴシック"/>
      <family val="3"/>
      <charset val="128"/>
    </font>
    <font>
      <sz val="11"/>
      <color theme="1"/>
      <name val="BIZ UDPゴシック"/>
      <family val="3"/>
      <charset val="128"/>
    </font>
    <font>
      <b/>
      <sz val="11"/>
      <color theme="1"/>
      <name val="BIZ UDPゴシック"/>
      <family val="3"/>
      <charset val="128"/>
    </font>
    <font>
      <b/>
      <sz val="18"/>
      <color theme="1"/>
      <name val="BIZ UDPゴシック"/>
      <family val="3"/>
      <charset val="128"/>
    </font>
    <font>
      <b/>
      <sz val="11"/>
      <color rgb="FF000000"/>
      <name val="BIZ UDPゴシック"/>
      <family val="3"/>
      <charset val="128"/>
    </font>
    <font>
      <b/>
      <sz val="10"/>
      <color rgb="FF000000"/>
      <name val="BIZ UDPゴシック"/>
      <family val="3"/>
      <charset val="128"/>
    </font>
    <font>
      <sz val="14"/>
      <color theme="1"/>
      <name val="BIZ UDPゴシック"/>
      <family val="3"/>
      <charset val="128"/>
    </font>
    <font>
      <sz val="12"/>
      <color theme="1"/>
      <name val="BIZ UDPゴシック"/>
      <family val="3"/>
      <charset val="128"/>
    </font>
    <font>
      <sz val="14"/>
      <name val="BIZ UDPゴシック"/>
      <family val="3"/>
      <charset val="128"/>
    </font>
    <font>
      <sz val="13"/>
      <color theme="1"/>
      <name val="BIZ UDPゴシック"/>
      <family val="3"/>
      <charset val="128"/>
    </font>
    <font>
      <sz val="10"/>
      <color theme="1"/>
      <name val="BIZ UDPゴシック"/>
      <family val="3"/>
      <charset val="128"/>
    </font>
    <font>
      <sz val="10.5"/>
      <color theme="1"/>
      <name val="BIZ UDPゴシック"/>
      <family val="3"/>
      <charset val="128"/>
    </font>
    <font>
      <sz val="11"/>
      <name val="BIZ UDPゴシック"/>
      <family val="3"/>
      <charset val="128"/>
    </font>
    <font>
      <sz val="12"/>
      <name val="BIZ UDPゴシック"/>
      <family val="3"/>
      <charset val="128"/>
    </font>
    <font>
      <sz val="16"/>
      <color theme="1"/>
      <name val="BIZ UDPゴシック"/>
      <family val="3"/>
      <charset val="128"/>
    </font>
    <font>
      <sz val="18"/>
      <color theme="1"/>
      <name val="BIZ UDPゴシック"/>
      <family val="3"/>
      <charset val="128"/>
    </font>
    <font>
      <b/>
      <sz val="14"/>
      <color theme="1"/>
      <name val="BIZ UDPゴシック"/>
      <family val="3"/>
      <charset val="128"/>
    </font>
    <font>
      <b/>
      <sz val="16"/>
      <color theme="1"/>
      <name val="BIZ UDPゴシック"/>
      <family val="3"/>
      <charset val="128"/>
    </font>
    <font>
      <b/>
      <sz val="15"/>
      <color theme="1"/>
      <name val="BIZ UDPゴシック"/>
      <family val="3"/>
      <charset val="128"/>
    </font>
    <font>
      <b/>
      <sz val="12"/>
      <color theme="1"/>
      <name val="BIZ UDPゴシック"/>
      <family val="3"/>
      <charset val="128"/>
    </font>
    <font>
      <sz val="11"/>
      <color rgb="FFFF0000"/>
      <name val="BIZ UDPゴシック"/>
      <family val="3"/>
      <charset val="128"/>
    </font>
    <font>
      <u/>
      <sz val="10"/>
      <color theme="10"/>
      <name val="BIZ UDPゴシック"/>
      <family val="3"/>
      <charset val="128"/>
    </font>
  </fonts>
  <fills count="8">
    <fill>
      <patternFill patternType="none"/>
    </fill>
    <fill>
      <patternFill patternType="gray125"/>
    </fill>
    <fill>
      <patternFill patternType="solid">
        <fgColor rgb="FFFFFF00"/>
        <bgColor indexed="64"/>
      </patternFill>
    </fill>
    <fill>
      <patternFill patternType="solid">
        <fgColor indexed="41"/>
        <bgColor indexed="64"/>
      </patternFill>
    </fill>
    <fill>
      <patternFill patternType="solid">
        <fgColor rgb="FFCCFFFF"/>
        <bgColor indexed="64"/>
      </patternFill>
    </fill>
    <fill>
      <patternFill patternType="solid">
        <fgColor rgb="FF99FF99"/>
        <bgColor indexed="64"/>
      </patternFill>
    </fill>
    <fill>
      <patternFill patternType="solid">
        <fgColor theme="0"/>
        <bgColor indexed="64"/>
      </patternFill>
    </fill>
    <fill>
      <patternFill patternType="solid">
        <fgColor rgb="FFFFFFCC"/>
        <bgColor indexed="64"/>
      </patternFill>
    </fill>
  </fills>
  <borders count="7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left/>
      <right/>
      <top/>
      <bottom style="thin">
        <color indexed="64"/>
      </bottom>
      <diagonal/>
    </border>
    <border>
      <left/>
      <right style="thin">
        <color indexed="64"/>
      </right>
      <top style="medium">
        <color indexed="64"/>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medium">
        <color indexed="64"/>
      </right>
      <top style="medium">
        <color indexed="64"/>
      </top>
      <bottom/>
      <diagonal/>
    </border>
    <border>
      <left/>
      <right/>
      <top/>
      <bottom style="medium">
        <color indexed="64"/>
      </bottom>
      <diagonal/>
    </border>
    <border>
      <left/>
      <right style="medium">
        <color indexed="64"/>
      </right>
      <top/>
      <bottom style="medium">
        <color indexed="64"/>
      </bottom>
      <diagonal/>
    </border>
    <border>
      <left/>
      <right style="medium">
        <color indexed="64"/>
      </right>
      <top/>
      <bottom style="thin">
        <color indexed="64"/>
      </bottom>
      <diagonal/>
    </border>
    <border>
      <left/>
      <right style="medium">
        <color indexed="64"/>
      </right>
      <top style="medium">
        <color indexed="64"/>
      </top>
      <bottom style="thin">
        <color indexed="64"/>
      </bottom>
      <diagonal/>
    </border>
    <border>
      <left style="dotted">
        <color indexed="64"/>
      </left>
      <right style="dotted">
        <color indexed="64"/>
      </right>
      <top/>
      <bottom style="medium">
        <color indexed="64"/>
      </bottom>
      <diagonal/>
    </border>
    <border>
      <left style="medium">
        <color indexed="64"/>
      </left>
      <right style="medium">
        <color indexed="64"/>
      </right>
      <top style="medium">
        <color indexed="64"/>
      </top>
      <bottom/>
      <diagonal/>
    </border>
    <border>
      <left/>
      <right style="thin">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medium">
        <color indexed="64"/>
      </right>
      <top style="thin">
        <color indexed="64"/>
      </top>
      <bottom style="thin">
        <color indexed="64"/>
      </bottom>
      <diagonal/>
    </border>
    <border>
      <left style="thin">
        <color indexed="64"/>
      </left>
      <right style="thin">
        <color indexed="64"/>
      </right>
      <top/>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style="medium">
        <color indexed="64"/>
      </left>
      <right/>
      <top style="medium">
        <color indexed="64"/>
      </top>
      <bottom style="medium">
        <color indexed="64"/>
      </bottom>
      <diagonal/>
    </border>
    <border>
      <left style="medium">
        <color indexed="64"/>
      </left>
      <right/>
      <top style="thin">
        <color indexed="64"/>
      </top>
      <bottom style="medium">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dotted">
        <color indexed="64"/>
      </left>
      <right style="dotted">
        <color indexed="64"/>
      </right>
      <top style="medium">
        <color indexed="64"/>
      </top>
      <bottom style="medium">
        <color indexed="64"/>
      </bottom>
      <diagonal/>
    </border>
    <border>
      <left style="dotted">
        <color indexed="64"/>
      </left>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bottom/>
      <diagonal/>
    </border>
    <border>
      <left style="medium">
        <color indexed="64"/>
      </left>
      <right style="medium">
        <color indexed="64"/>
      </right>
      <top style="thin">
        <color indexed="64"/>
      </top>
      <bottom/>
      <diagonal/>
    </border>
    <border>
      <left style="medium">
        <color indexed="64"/>
      </left>
      <right style="medium">
        <color indexed="64"/>
      </right>
      <top/>
      <bottom style="medium">
        <color indexed="64"/>
      </bottom>
      <diagonal/>
    </border>
    <border>
      <left/>
      <right style="medium">
        <color indexed="64"/>
      </right>
      <top style="thin">
        <color indexed="64"/>
      </top>
      <bottom/>
      <diagonal/>
    </border>
    <border>
      <left style="medium">
        <color indexed="64"/>
      </left>
      <right/>
      <top style="thin">
        <color indexed="64"/>
      </top>
      <bottom/>
      <diagonal/>
    </border>
    <border>
      <left style="medium">
        <color indexed="64"/>
      </left>
      <right/>
      <top/>
      <bottom/>
      <diagonal/>
    </border>
    <border>
      <left style="medium">
        <color indexed="64"/>
      </left>
      <right/>
      <top/>
      <bottom style="thin">
        <color indexed="64"/>
      </bottom>
      <diagonal/>
    </border>
    <border>
      <left/>
      <right style="thin">
        <color indexed="64"/>
      </right>
      <top/>
      <bottom/>
      <diagonal/>
    </border>
    <border>
      <left/>
      <right style="medium">
        <color indexed="64"/>
      </right>
      <top/>
      <bottom/>
      <diagonal/>
    </border>
    <border>
      <left style="thin">
        <color indexed="64"/>
      </left>
      <right/>
      <top/>
      <bottom style="medium">
        <color indexed="64"/>
      </bottom>
      <diagonal/>
    </border>
    <border>
      <left/>
      <right/>
      <top style="medium">
        <color indexed="64"/>
      </top>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style="medium">
        <color indexed="64"/>
      </left>
      <right/>
      <top style="medium">
        <color indexed="64"/>
      </top>
      <bottom style="thin">
        <color indexed="64"/>
      </bottom>
      <diagonal/>
    </border>
    <border>
      <left style="dotted">
        <color indexed="64"/>
      </left>
      <right style="dotted">
        <color indexed="64"/>
      </right>
      <top style="medium">
        <color indexed="64"/>
      </top>
      <bottom style="thin">
        <color indexed="64"/>
      </bottom>
      <diagonal/>
    </border>
    <border>
      <left style="dotted">
        <color indexed="64"/>
      </left>
      <right style="dotted">
        <color indexed="64"/>
      </right>
      <top/>
      <bottom style="thin">
        <color indexed="64"/>
      </bottom>
      <diagonal/>
    </border>
  </borders>
  <cellStyleXfs count="3">
    <xf numFmtId="0" fontId="0" fillId="0" borderId="0">
      <alignment vertical="center"/>
    </xf>
    <xf numFmtId="38" fontId="3" fillId="0" borderId="0" applyFont="0" applyFill="0" applyBorder="0" applyAlignment="0" applyProtection="0">
      <alignment vertical="center"/>
    </xf>
    <xf numFmtId="0" fontId="7" fillId="0" borderId="0" applyNumberFormat="0" applyFill="0" applyBorder="0" applyAlignment="0" applyProtection="0">
      <alignment vertical="center"/>
    </xf>
  </cellStyleXfs>
  <cellXfs count="420">
    <xf numFmtId="0" fontId="0" fillId="0" borderId="0" xfId="0">
      <alignment vertical="center"/>
    </xf>
    <xf numFmtId="0" fontId="4" fillId="0" borderId="0" xfId="0" applyFont="1">
      <alignment vertical="center"/>
    </xf>
    <xf numFmtId="0" fontId="4" fillId="0" borderId="0" xfId="0" applyFont="1" applyBorder="1" applyAlignment="1">
      <alignment vertical="center"/>
    </xf>
    <xf numFmtId="0" fontId="5" fillId="0" borderId="0" xfId="0" applyFont="1" applyAlignment="1">
      <alignment horizontal="center" vertical="center"/>
    </xf>
    <xf numFmtId="0" fontId="0" fillId="0" borderId="0" xfId="0" applyAlignment="1">
      <alignment vertical="center"/>
    </xf>
    <xf numFmtId="0" fontId="5" fillId="0" borderId="0" xfId="0" applyFont="1" applyAlignment="1">
      <alignment horizontal="center" vertical="center"/>
    </xf>
    <xf numFmtId="0" fontId="0" fillId="0" borderId="0" xfId="0" applyAlignment="1">
      <alignment vertical="center"/>
    </xf>
    <xf numFmtId="0" fontId="0" fillId="0" borderId="0" xfId="0" applyBorder="1" applyAlignment="1">
      <alignment vertical="center"/>
    </xf>
    <xf numFmtId="0" fontId="8" fillId="0" borderId="0" xfId="0" applyFont="1" applyAlignment="1">
      <alignment horizontal="left" vertical="center"/>
    </xf>
    <xf numFmtId="0" fontId="4" fillId="0" borderId="0" xfId="0" applyFont="1" applyAlignment="1">
      <alignment vertical="center"/>
    </xf>
    <xf numFmtId="0" fontId="9" fillId="0" borderId="0" xfId="0" applyFont="1" applyAlignment="1">
      <alignment horizontal="left" vertical="center"/>
    </xf>
    <xf numFmtId="0" fontId="0" fillId="0" borderId="0" xfId="0" applyFill="1">
      <alignment vertical="center"/>
    </xf>
    <xf numFmtId="0" fontId="0" fillId="6" borderId="0" xfId="0" applyFill="1">
      <alignment vertical="center"/>
    </xf>
    <xf numFmtId="0" fontId="10" fillId="6" borderId="0" xfId="0" applyFont="1" applyFill="1">
      <alignment vertical="center"/>
    </xf>
    <xf numFmtId="0" fontId="4" fillId="6" borderId="0" xfId="0" applyFont="1" applyFill="1">
      <alignment vertical="center"/>
    </xf>
    <xf numFmtId="0" fontId="11" fillId="6" borderId="0" xfId="0" applyFont="1" applyFill="1" applyAlignment="1">
      <alignment vertical="center"/>
    </xf>
    <xf numFmtId="0" fontId="0" fillId="2" borderId="0" xfId="0" applyFill="1">
      <alignment vertical="center"/>
    </xf>
    <xf numFmtId="0" fontId="12" fillId="6" borderId="0" xfId="0" applyFont="1" applyFill="1">
      <alignment vertical="center"/>
    </xf>
    <xf numFmtId="0" fontId="13" fillId="0" borderId="0" xfId="0" applyFont="1" applyFill="1" applyAlignment="1">
      <alignment horizontal="left" vertical="center"/>
    </xf>
    <xf numFmtId="0" fontId="15" fillId="6" borderId="0" xfId="0" applyFont="1" applyFill="1">
      <alignment vertical="center"/>
    </xf>
    <xf numFmtId="0" fontId="16" fillId="6" borderId="0" xfId="0" applyFont="1" applyFill="1">
      <alignment vertical="center"/>
    </xf>
    <xf numFmtId="0" fontId="18" fillId="7" borderId="46" xfId="0" applyFont="1" applyFill="1" applyBorder="1" applyAlignment="1">
      <alignment horizontal="center" vertical="center"/>
    </xf>
    <xf numFmtId="0" fontId="20" fillId="7" borderId="47" xfId="0" applyFont="1" applyFill="1" applyBorder="1" applyAlignment="1">
      <alignment horizontal="center" vertical="top"/>
    </xf>
    <xf numFmtId="0" fontId="21" fillId="7" borderId="59" xfId="0" applyFont="1" applyFill="1" applyBorder="1" applyAlignment="1">
      <alignment horizontal="center" vertical="top"/>
    </xf>
    <xf numFmtId="0" fontId="25" fillId="0" borderId="0" xfId="0" applyFont="1">
      <alignment vertical="center"/>
    </xf>
    <xf numFmtId="0" fontId="26" fillId="0" borderId="0" xfId="0" applyFont="1">
      <alignment vertical="center"/>
    </xf>
    <xf numFmtId="0" fontId="27" fillId="0" borderId="0" xfId="0" applyFont="1" applyAlignment="1">
      <alignment horizontal="center" vertical="center"/>
    </xf>
    <xf numFmtId="0" fontId="26" fillId="0" borderId="0" xfId="0" applyFont="1" applyBorder="1" applyAlignment="1">
      <alignment vertical="center"/>
    </xf>
    <xf numFmtId="0" fontId="25" fillId="0" borderId="0" xfId="0" applyFont="1" applyFill="1" applyBorder="1" applyAlignment="1">
      <alignment horizontal="center" vertical="center"/>
    </xf>
    <xf numFmtId="176" fontId="25" fillId="0" borderId="0" xfId="0" applyNumberFormat="1" applyFont="1" applyFill="1" applyBorder="1">
      <alignment vertical="center"/>
    </xf>
    <xf numFmtId="0" fontId="28" fillId="0" borderId="0" xfId="0" applyFont="1" applyAlignment="1">
      <alignment horizontal="left" vertical="center"/>
    </xf>
    <xf numFmtId="0" fontId="26" fillId="0" borderId="0" xfId="0" applyFont="1" applyAlignment="1">
      <alignment vertical="center"/>
    </xf>
    <xf numFmtId="0" fontId="29" fillId="0" borderId="0" xfId="0" applyFont="1" applyAlignment="1">
      <alignment horizontal="left" vertical="center"/>
    </xf>
    <xf numFmtId="0" fontId="25" fillId="0" borderId="0" xfId="0" applyFont="1" applyAlignment="1">
      <alignment vertical="center"/>
    </xf>
    <xf numFmtId="0" fontId="25" fillId="0" borderId="0" xfId="0" applyFont="1" applyBorder="1" applyAlignment="1">
      <alignment vertical="center"/>
    </xf>
    <xf numFmtId="0" fontId="25" fillId="2" borderId="2" xfId="0" applyFont="1" applyFill="1" applyBorder="1">
      <alignment vertical="center"/>
    </xf>
    <xf numFmtId="0" fontId="25" fillId="0" borderId="1" xfId="0" applyFont="1" applyBorder="1">
      <alignment vertical="center"/>
    </xf>
    <xf numFmtId="0" fontId="25" fillId="0" borderId="1" xfId="0" applyFont="1" applyBorder="1" applyAlignment="1">
      <alignment vertical="center" wrapText="1"/>
    </xf>
    <xf numFmtId="0" fontId="25" fillId="6" borderId="0" xfId="0" applyFont="1" applyFill="1" applyAlignment="1">
      <alignment horizontal="center" vertical="center"/>
    </xf>
    <xf numFmtId="0" fontId="25" fillId="0" borderId="1" xfId="0" applyFont="1" applyBorder="1" applyAlignment="1">
      <alignment horizontal="center" vertical="center"/>
    </xf>
    <xf numFmtId="178" fontId="25" fillId="0" borderId="1" xfId="0" applyNumberFormat="1" applyFont="1" applyBorder="1">
      <alignment vertical="center"/>
    </xf>
    <xf numFmtId="0" fontId="25" fillId="0" borderId="1" xfId="0" applyNumberFormat="1" applyFont="1" applyBorder="1">
      <alignment vertical="center"/>
    </xf>
    <xf numFmtId="183" fontId="25" fillId="0" borderId="0" xfId="0" applyNumberFormat="1" applyFont="1">
      <alignment vertical="center"/>
    </xf>
    <xf numFmtId="0" fontId="25" fillId="0" borderId="0" xfId="0" applyFont="1" applyAlignment="1">
      <alignment horizontal="right" vertical="center"/>
    </xf>
    <xf numFmtId="0" fontId="25" fillId="0" borderId="15" xfId="0" applyFont="1" applyBorder="1">
      <alignment vertical="center"/>
    </xf>
    <xf numFmtId="0" fontId="25" fillId="0" borderId="0" xfId="0" applyFont="1" applyBorder="1">
      <alignment vertical="center"/>
    </xf>
    <xf numFmtId="0" fontId="30" fillId="0" borderId="0" xfId="0" applyFont="1" applyBorder="1" applyAlignment="1">
      <alignment horizontal="left" vertical="center"/>
    </xf>
    <xf numFmtId="177" fontId="30" fillId="0" borderId="1" xfId="0" applyNumberFormat="1" applyFont="1" applyBorder="1" applyAlignment="1">
      <alignment vertical="center"/>
    </xf>
    <xf numFmtId="177" fontId="30" fillId="0" borderId="2" xfId="0" applyNumberFormat="1" applyFont="1" applyBorder="1" applyAlignment="1">
      <alignment vertical="center"/>
    </xf>
    <xf numFmtId="177" fontId="30" fillId="0" borderId="3" xfId="0" applyNumberFormat="1" applyFont="1" applyBorder="1" applyAlignment="1">
      <alignment vertical="center"/>
    </xf>
    <xf numFmtId="0" fontId="30" fillId="0" borderId="2" xfId="0" applyFont="1" applyBorder="1" applyAlignment="1">
      <alignment horizontal="center" vertical="center"/>
    </xf>
    <xf numFmtId="0" fontId="30" fillId="0" borderId="2" xfId="0" applyFont="1" applyBorder="1" applyAlignment="1">
      <alignment horizontal="center" vertical="center" wrapText="1"/>
    </xf>
    <xf numFmtId="58" fontId="25" fillId="0" borderId="2" xfId="0" applyNumberFormat="1" applyFont="1" applyBorder="1" applyAlignment="1">
      <alignment horizontal="center" vertical="center" wrapText="1"/>
    </xf>
    <xf numFmtId="58" fontId="30" fillId="0" borderId="2" xfId="0" applyNumberFormat="1" applyFont="1" applyBorder="1" applyAlignment="1">
      <alignment horizontal="center" vertical="center" wrapText="1"/>
    </xf>
    <xf numFmtId="0" fontId="31" fillId="0" borderId="1" xfId="0" applyFont="1" applyFill="1" applyBorder="1" applyAlignment="1">
      <alignment horizontal="center" vertical="center" wrapText="1"/>
    </xf>
    <xf numFmtId="0" fontId="31" fillId="0" borderId="1" xfId="0" applyFont="1" applyFill="1" applyBorder="1" applyAlignment="1">
      <alignment horizontal="center" vertical="center"/>
    </xf>
    <xf numFmtId="0" fontId="31" fillId="0" borderId="1" xfId="0" applyFont="1" applyBorder="1" applyAlignment="1">
      <alignment horizontal="center" vertical="center" wrapText="1"/>
    </xf>
    <xf numFmtId="0" fontId="31" fillId="5" borderId="1" xfId="0" applyFont="1" applyFill="1" applyBorder="1">
      <alignment vertical="center"/>
    </xf>
    <xf numFmtId="0" fontId="30" fillId="5" borderId="1" xfId="0" applyFont="1" applyFill="1" applyBorder="1" applyAlignment="1">
      <alignment horizontal="center" vertical="center" wrapText="1"/>
    </xf>
    <xf numFmtId="49" fontId="30" fillId="5" borderId="1" xfId="0" applyNumberFormat="1" applyFont="1" applyFill="1" applyBorder="1" applyAlignment="1">
      <alignment horizontal="center" vertical="center" wrapText="1"/>
    </xf>
    <xf numFmtId="0" fontId="32" fillId="5" borderId="2" xfId="0" applyFont="1" applyFill="1" applyBorder="1" applyAlignment="1">
      <alignment horizontal="center" vertical="center" wrapText="1"/>
    </xf>
    <xf numFmtId="0" fontId="32" fillId="5" borderId="1" xfId="0" applyFont="1" applyFill="1" applyBorder="1" applyAlignment="1">
      <alignment horizontal="center" vertical="center" wrapText="1"/>
    </xf>
    <xf numFmtId="176" fontId="25" fillId="0" borderId="26" xfId="0" applyNumberFormat="1" applyFont="1" applyBorder="1" applyAlignment="1">
      <alignment vertical="center" wrapText="1"/>
    </xf>
    <xf numFmtId="0" fontId="25" fillId="0" borderId="26" xfId="0" applyFont="1" applyBorder="1" applyAlignment="1">
      <alignment vertical="center" wrapText="1"/>
    </xf>
    <xf numFmtId="0" fontId="25" fillId="0" borderId="0" xfId="0" applyFont="1" applyBorder="1" applyAlignment="1">
      <alignment horizontal="center" vertical="center"/>
    </xf>
    <xf numFmtId="0" fontId="33" fillId="5" borderId="1" xfId="0" applyFont="1" applyFill="1" applyBorder="1" applyAlignment="1">
      <alignment horizontal="center" vertical="center"/>
    </xf>
    <xf numFmtId="176" fontId="25" fillId="5" borderId="1" xfId="0" applyNumberFormat="1" applyFont="1" applyFill="1" applyBorder="1" applyAlignment="1">
      <alignment vertical="center"/>
    </xf>
    <xf numFmtId="176" fontId="25" fillId="5" borderId="2" xfId="0" applyNumberFormat="1" applyFont="1" applyFill="1" applyBorder="1" applyAlignment="1">
      <alignment horizontal="right" vertical="center"/>
    </xf>
    <xf numFmtId="0" fontId="25" fillId="0" borderId="69" xfId="0" applyFont="1" applyBorder="1" applyAlignment="1">
      <alignment horizontal="center" vertical="center" wrapText="1"/>
    </xf>
    <xf numFmtId="0" fontId="25" fillId="0" borderId="56" xfId="0" applyFont="1" applyBorder="1" applyAlignment="1">
      <alignment vertical="center"/>
    </xf>
    <xf numFmtId="176" fontId="25" fillId="0" borderId="33" xfId="0" applyNumberFormat="1" applyFont="1" applyBorder="1" applyAlignment="1">
      <alignment vertical="center" wrapText="1"/>
    </xf>
    <xf numFmtId="0" fontId="25" fillId="0" borderId="40" xfId="0" applyFont="1" applyBorder="1" applyAlignment="1">
      <alignment horizontal="center" vertical="center" wrapText="1"/>
    </xf>
    <xf numFmtId="0" fontId="25" fillId="0" borderId="46" xfId="0" applyFont="1" applyBorder="1" applyAlignment="1">
      <alignment vertical="center"/>
    </xf>
    <xf numFmtId="0" fontId="25" fillId="0" borderId="33" xfId="0" applyFont="1" applyBorder="1">
      <alignment vertical="center"/>
    </xf>
    <xf numFmtId="0" fontId="25" fillId="0" borderId="46" xfId="0" applyFont="1" applyBorder="1" applyAlignment="1">
      <alignment horizontal="center" vertical="center"/>
    </xf>
    <xf numFmtId="0" fontId="25" fillId="0" borderId="45" xfId="0" applyFont="1" applyBorder="1" applyAlignment="1">
      <alignment horizontal="center" vertical="center" wrapText="1"/>
    </xf>
    <xf numFmtId="0" fontId="34" fillId="0" borderId="46" xfId="0" applyFont="1" applyFill="1" applyBorder="1" applyAlignment="1">
      <alignment horizontal="center" vertical="center" wrapText="1"/>
    </xf>
    <xf numFmtId="0" fontId="25" fillId="0" borderId="0" xfId="0" applyFont="1" applyFill="1" applyBorder="1">
      <alignment vertical="center"/>
    </xf>
    <xf numFmtId="0" fontId="25" fillId="6" borderId="0" xfId="0" applyFont="1" applyFill="1" applyBorder="1">
      <alignment vertical="center"/>
    </xf>
    <xf numFmtId="0" fontId="25" fillId="6" borderId="0" xfId="0" applyFont="1" applyFill="1">
      <alignment vertical="center"/>
    </xf>
    <xf numFmtId="0" fontId="25" fillId="0" borderId="68" xfId="0" applyFont="1" applyBorder="1" applyAlignment="1">
      <alignment horizontal="center" vertical="center" wrapText="1"/>
    </xf>
    <xf numFmtId="176" fontId="25" fillId="0" borderId="19" xfId="0" applyNumberFormat="1" applyFont="1" applyBorder="1" applyAlignment="1">
      <alignment vertical="center"/>
    </xf>
    <xf numFmtId="176" fontId="25" fillId="0" borderId="47" xfId="0" applyNumberFormat="1" applyFont="1" applyBorder="1">
      <alignment vertical="center"/>
    </xf>
    <xf numFmtId="0" fontId="25" fillId="0" borderId="47" xfId="0" applyFont="1" applyBorder="1">
      <alignment vertical="center"/>
    </xf>
    <xf numFmtId="0" fontId="25" fillId="0" borderId="63" xfId="0" applyFont="1" applyBorder="1" applyAlignment="1">
      <alignment horizontal="center" vertical="center" wrapText="1"/>
    </xf>
    <xf numFmtId="176" fontId="25" fillId="0" borderId="63" xfId="0" applyNumberFormat="1" applyFont="1" applyBorder="1" applyAlignment="1">
      <alignment vertical="center"/>
    </xf>
    <xf numFmtId="176" fontId="25" fillId="0" borderId="34" xfId="0" applyNumberFormat="1" applyFont="1" applyBorder="1">
      <alignment vertical="center"/>
    </xf>
    <xf numFmtId="0" fontId="25" fillId="0" borderId="34" xfId="0" applyFont="1" applyBorder="1">
      <alignment vertical="center"/>
    </xf>
    <xf numFmtId="12" fontId="25" fillId="0" borderId="28" xfId="0" applyNumberFormat="1" applyFont="1" applyBorder="1" applyAlignment="1">
      <alignment horizontal="right" vertical="center"/>
    </xf>
    <xf numFmtId="0" fontId="25" fillId="2" borderId="45" xfId="0" applyFont="1" applyFill="1" applyBorder="1">
      <alignment vertical="center"/>
    </xf>
    <xf numFmtId="0" fontId="25" fillId="6" borderId="8" xfId="0" applyFont="1" applyFill="1" applyBorder="1">
      <alignment vertical="center"/>
    </xf>
    <xf numFmtId="0" fontId="31" fillId="6" borderId="46" xfId="0" applyFont="1" applyFill="1" applyBorder="1" applyAlignment="1">
      <alignment horizontal="center" vertical="center"/>
    </xf>
    <xf numFmtId="0" fontId="31" fillId="6" borderId="69" xfId="0" applyFont="1" applyFill="1" applyBorder="1" applyAlignment="1">
      <alignment horizontal="center" vertical="center"/>
    </xf>
    <xf numFmtId="0" fontId="31" fillId="0" borderId="55" xfId="0" applyFont="1" applyBorder="1" applyAlignment="1">
      <alignment vertical="center" wrapText="1"/>
    </xf>
    <xf numFmtId="0" fontId="31" fillId="6" borderId="55" xfId="0" applyFont="1" applyFill="1" applyBorder="1" applyAlignment="1">
      <alignment horizontal="center" vertical="center"/>
    </xf>
    <xf numFmtId="0" fontId="31" fillId="6" borderId="46" xfId="0" applyFont="1" applyFill="1" applyBorder="1" applyAlignment="1">
      <alignment horizontal="center" vertical="center" wrapText="1"/>
    </xf>
    <xf numFmtId="0" fontId="31" fillId="6" borderId="31" xfId="0" applyFont="1" applyFill="1" applyBorder="1" applyAlignment="1">
      <alignment horizontal="center" vertical="center" wrapText="1"/>
    </xf>
    <xf numFmtId="0" fontId="31" fillId="6" borderId="39" xfId="0" applyFont="1" applyFill="1" applyBorder="1" applyAlignment="1">
      <alignment horizontal="center" vertical="center"/>
    </xf>
    <xf numFmtId="0" fontId="31" fillId="6" borderId="25" xfId="0" applyFont="1" applyFill="1" applyBorder="1" applyAlignment="1">
      <alignment horizontal="center" vertical="center"/>
    </xf>
    <xf numFmtId="0" fontId="25" fillId="0" borderId="48" xfId="0" applyFont="1" applyBorder="1">
      <alignment vertical="center"/>
    </xf>
    <xf numFmtId="0" fontId="33" fillId="0" borderId="1" xfId="0" applyFont="1" applyBorder="1" applyAlignment="1">
      <alignment horizontal="center" vertical="center"/>
    </xf>
    <xf numFmtId="0" fontId="33" fillId="0" borderId="12" xfId="0" applyFont="1" applyBorder="1" applyAlignment="1">
      <alignment horizontal="center" vertical="center"/>
    </xf>
    <xf numFmtId="0" fontId="25" fillId="0" borderId="7" xfId="0" applyFont="1" applyBorder="1" applyAlignment="1">
      <alignment horizontal="center" vertical="center" wrapText="1"/>
    </xf>
    <xf numFmtId="176" fontId="25" fillId="0" borderId="2" xfId="0" applyNumberFormat="1" applyFont="1" applyBorder="1" applyAlignment="1">
      <alignment vertical="center"/>
    </xf>
    <xf numFmtId="0" fontId="25" fillId="0" borderId="42" xfId="0" applyFont="1" applyBorder="1" applyAlignment="1">
      <alignment horizontal="center" vertical="center" wrapText="1"/>
    </xf>
    <xf numFmtId="176" fontId="25" fillId="0" borderId="42" xfId="0" applyNumberFormat="1" applyFont="1" applyBorder="1" applyAlignment="1">
      <alignment vertical="center"/>
    </xf>
    <xf numFmtId="12" fontId="25" fillId="0" borderId="36" xfId="0" applyNumberFormat="1" applyFont="1" applyBorder="1" applyAlignment="1">
      <alignment horizontal="right" vertical="center"/>
    </xf>
    <xf numFmtId="0" fontId="25" fillId="6" borderId="8" xfId="0" applyFont="1" applyFill="1" applyBorder="1" applyAlignment="1">
      <alignment horizontal="center" vertical="center"/>
    </xf>
    <xf numFmtId="49" fontId="25" fillId="2" borderId="73" xfId="0" applyNumberFormat="1" applyFont="1" applyFill="1" applyBorder="1" applyAlignment="1" applyProtection="1">
      <alignment horizontal="center" vertical="center"/>
      <protection locked="0"/>
    </xf>
    <xf numFmtId="49" fontId="25" fillId="2" borderId="74" xfId="0" applyNumberFormat="1" applyFont="1" applyFill="1" applyBorder="1" applyAlignment="1" applyProtection="1">
      <alignment horizontal="center" vertical="center"/>
      <protection locked="0"/>
    </xf>
    <xf numFmtId="49" fontId="25" fillId="2" borderId="29" xfId="0" applyNumberFormat="1" applyFont="1" applyFill="1" applyBorder="1" applyAlignment="1" applyProtection="1">
      <alignment horizontal="center" vertical="center"/>
      <protection locked="0"/>
    </xf>
    <xf numFmtId="177" fontId="25" fillId="2" borderId="33" xfId="0" applyNumberFormat="1" applyFont="1" applyFill="1" applyBorder="1" applyAlignment="1" applyProtection="1">
      <alignment horizontal="center" vertical="center"/>
      <protection locked="0"/>
    </xf>
    <xf numFmtId="177" fontId="25" fillId="2" borderId="4" xfId="0" applyNumberFormat="1" applyFont="1" applyFill="1" applyBorder="1" applyProtection="1">
      <alignment vertical="center"/>
      <protection locked="0"/>
    </xf>
    <xf numFmtId="0" fontId="30" fillId="2" borderId="5" xfId="0" applyFont="1" applyFill="1" applyBorder="1" applyAlignment="1" applyProtection="1">
      <alignment horizontal="center" vertical="center"/>
      <protection locked="0"/>
    </xf>
    <xf numFmtId="177" fontId="25" fillId="2" borderId="5" xfId="0" applyNumberFormat="1" applyFont="1" applyFill="1" applyBorder="1" applyProtection="1">
      <alignment vertical="center"/>
      <protection locked="0"/>
    </xf>
    <xf numFmtId="177" fontId="25" fillId="0" borderId="33" xfId="0" applyNumberFormat="1" applyFont="1" applyFill="1" applyBorder="1">
      <alignment vertical="center"/>
    </xf>
    <xf numFmtId="177" fontId="35" fillId="0" borderId="33" xfId="0" applyNumberFormat="1" applyFont="1" applyFill="1" applyBorder="1" applyAlignment="1">
      <alignment horizontal="center" vertical="center" wrapText="1"/>
    </xf>
    <xf numFmtId="177" fontId="25" fillId="0" borderId="16" xfId="0" applyNumberFormat="1" applyFont="1" applyBorder="1">
      <alignment vertical="center"/>
    </xf>
    <xf numFmtId="177" fontId="25" fillId="0" borderId="33" xfId="0" applyNumberFormat="1" applyFont="1" applyFill="1" applyBorder="1" applyAlignment="1">
      <alignment horizontal="center" vertical="center"/>
    </xf>
    <xf numFmtId="0" fontId="25" fillId="2" borderId="40" xfId="0" applyFont="1" applyFill="1" applyBorder="1" applyAlignment="1">
      <alignment horizontal="center" vertical="center"/>
    </xf>
    <xf numFmtId="0" fontId="30" fillId="2" borderId="44" xfId="0" applyFont="1" applyFill="1" applyBorder="1" applyAlignment="1" applyProtection="1">
      <alignment horizontal="center" vertical="center"/>
      <protection locked="0"/>
    </xf>
    <xf numFmtId="177" fontId="31" fillId="2" borderId="44" xfId="0" applyNumberFormat="1" applyFont="1" applyFill="1" applyBorder="1" applyAlignment="1">
      <alignment horizontal="center" vertical="center"/>
    </xf>
    <xf numFmtId="0" fontId="30" fillId="2" borderId="49" xfId="0" applyFont="1" applyFill="1" applyBorder="1" applyAlignment="1" applyProtection="1">
      <alignment horizontal="center" vertical="center"/>
      <protection locked="0"/>
    </xf>
    <xf numFmtId="0" fontId="31" fillId="2" borderId="49" xfId="0" applyFont="1" applyFill="1" applyBorder="1" applyAlignment="1">
      <alignment horizontal="center" vertical="center"/>
    </xf>
    <xf numFmtId="0" fontId="31" fillId="2" borderId="50" xfId="0" applyFont="1" applyFill="1" applyBorder="1" applyAlignment="1">
      <alignment horizontal="center" vertical="center"/>
    </xf>
    <xf numFmtId="0" fontId="25" fillId="0" borderId="9" xfId="0" applyFont="1" applyBorder="1" applyAlignment="1">
      <alignment horizontal="center" vertical="center" wrapText="1"/>
    </xf>
    <xf numFmtId="176" fontId="25" fillId="0" borderId="71" xfId="0" applyNumberFormat="1" applyFont="1" applyBorder="1" applyAlignment="1">
      <alignment vertical="center"/>
    </xf>
    <xf numFmtId="176" fontId="25" fillId="0" borderId="35" xfId="0" applyNumberFormat="1" applyFont="1" applyBorder="1">
      <alignment vertical="center"/>
    </xf>
    <xf numFmtId="0" fontId="25" fillId="0" borderId="35" xfId="0" applyFont="1" applyBorder="1">
      <alignment vertical="center"/>
    </xf>
    <xf numFmtId="0" fontId="25" fillId="0" borderId="41" xfId="0" applyFont="1" applyBorder="1" applyAlignment="1">
      <alignment vertical="center"/>
    </xf>
    <xf numFmtId="176" fontId="25" fillId="0" borderId="41" xfId="0" applyNumberFormat="1" applyFont="1" applyBorder="1" applyAlignment="1">
      <alignment vertical="center"/>
    </xf>
    <xf numFmtId="49" fontId="25" fillId="2" borderId="63" xfId="0" applyNumberFormat="1" applyFont="1" applyFill="1" applyBorder="1" applyAlignment="1" applyProtection="1">
      <alignment horizontal="center" vertical="center"/>
      <protection locked="0"/>
    </xf>
    <xf numFmtId="49" fontId="25" fillId="2" borderId="75" xfId="0" applyNumberFormat="1" applyFont="1" applyFill="1" applyBorder="1" applyAlignment="1" applyProtection="1">
      <alignment horizontal="center" vertical="center"/>
      <protection locked="0"/>
    </xf>
    <xf numFmtId="49" fontId="25" fillId="2" borderId="28" xfId="0" applyNumberFormat="1" applyFont="1" applyFill="1" applyBorder="1" applyAlignment="1" applyProtection="1">
      <alignment horizontal="center" vertical="center"/>
      <protection locked="0"/>
    </xf>
    <xf numFmtId="177" fontId="25" fillId="2" borderId="34" xfId="0" applyNumberFormat="1" applyFont="1" applyFill="1" applyBorder="1" applyAlignment="1" applyProtection="1">
      <alignment horizontal="center" vertical="center"/>
      <protection locked="0"/>
    </xf>
    <xf numFmtId="177" fontId="25" fillId="2" borderId="7" xfId="0" applyNumberFormat="1" applyFont="1" applyFill="1" applyBorder="1" applyProtection="1">
      <alignment vertical="center"/>
      <protection locked="0"/>
    </xf>
    <xf numFmtId="0" fontId="30" fillId="2" borderId="1" xfId="0" applyFont="1" applyFill="1" applyBorder="1" applyAlignment="1" applyProtection="1">
      <alignment horizontal="center" vertical="center"/>
      <protection locked="0"/>
    </xf>
    <xf numFmtId="177" fontId="25" fillId="2" borderId="12" xfId="0" applyNumberFormat="1" applyFont="1" applyFill="1" applyBorder="1" applyProtection="1">
      <alignment vertical="center"/>
      <protection locked="0"/>
    </xf>
    <xf numFmtId="177" fontId="25" fillId="0" borderId="34" xfId="0" applyNumberFormat="1" applyFont="1" applyFill="1" applyBorder="1">
      <alignment vertical="center"/>
    </xf>
    <xf numFmtId="177" fontId="35" fillId="0" borderId="34" xfId="0" applyNumberFormat="1" applyFont="1" applyFill="1" applyBorder="1" applyAlignment="1">
      <alignment horizontal="center" vertical="center" wrapText="1"/>
    </xf>
    <xf numFmtId="177" fontId="25" fillId="0" borderId="17" xfId="0" applyNumberFormat="1" applyFont="1" applyBorder="1">
      <alignment vertical="center"/>
    </xf>
    <xf numFmtId="177" fontId="25" fillId="0" borderId="34" xfId="0" applyNumberFormat="1" applyFont="1" applyFill="1" applyBorder="1" applyAlignment="1">
      <alignment horizontal="center" vertical="center"/>
    </xf>
    <xf numFmtId="177" fontId="25" fillId="0" borderId="0" xfId="0" applyNumberFormat="1" applyFont="1" applyBorder="1" applyAlignment="1">
      <alignment horizontal="center" vertical="center"/>
    </xf>
    <xf numFmtId="176" fontId="25" fillId="0" borderId="0" xfId="0" applyNumberFormat="1" applyFont="1" applyBorder="1" applyAlignment="1">
      <alignment vertical="center"/>
    </xf>
    <xf numFmtId="0" fontId="25" fillId="0" borderId="36" xfId="0" applyNumberFormat="1" applyFont="1" applyBorder="1" applyAlignment="1">
      <alignment horizontal="right" vertical="center"/>
    </xf>
    <xf numFmtId="0" fontId="25" fillId="0" borderId="0" xfId="0" applyFont="1" applyAlignment="1">
      <alignment vertical="top"/>
    </xf>
    <xf numFmtId="0" fontId="36" fillId="3" borderId="4" xfId="0" applyFont="1" applyFill="1" applyBorder="1" applyAlignment="1">
      <alignment horizontal="distributed" vertical="center" justifyLastLine="1"/>
    </xf>
    <xf numFmtId="38" fontId="36" fillId="3" borderId="5" xfId="1" applyFont="1" applyFill="1" applyBorder="1" applyAlignment="1">
      <alignment horizontal="center" vertical="center"/>
    </xf>
    <xf numFmtId="0" fontId="36" fillId="3" borderId="5" xfId="0" applyFont="1" applyFill="1" applyBorder="1" applyAlignment="1">
      <alignment horizontal="center" vertical="center"/>
    </xf>
    <xf numFmtId="0" fontId="36" fillId="3" borderId="6" xfId="0" applyFont="1" applyFill="1" applyBorder="1" applyAlignment="1">
      <alignment horizontal="center" vertical="center"/>
    </xf>
    <xf numFmtId="0" fontId="36" fillId="3" borderId="33" xfId="0" applyFont="1" applyFill="1" applyBorder="1" applyAlignment="1">
      <alignment horizontal="center" vertical="center" wrapText="1"/>
    </xf>
    <xf numFmtId="0" fontId="36" fillId="4" borderId="4" xfId="0" applyFont="1" applyFill="1" applyBorder="1" applyAlignment="1">
      <alignment vertical="center"/>
    </xf>
    <xf numFmtId="3" fontId="37" fillId="4" borderId="6" xfId="0" applyNumberFormat="1" applyFont="1" applyFill="1" applyBorder="1" applyAlignment="1">
      <alignment vertical="center"/>
    </xf>
    <xf numFmtId="3" fontId="37" fillId="4" borderId="0" xfId="0" applyNumberFormat="1" applyFont="1" applyFill="1" applyBorder="1" applyAlignment="1">
      <alignment vertical="center"/>
    </xf>
    <xf numFmtId="176" fontId="25" fillId="5" borderId="18" xfId="0" applyNumberFormat="1" applyFont="1" applyFill="1" applyBorder="1" applyAlignment="1">
      <alignment vertical="center"/>
    </xf>
    <xf numFmtId="0" fontId="36" fillId="3" borderId="7" xfId="0" applyFont="1" applyFill="1" applyBorder="1" applyAlignment="1">
      <alignment horizontal="center" vertical="center"/>
    </xf>
    <xf numFmtId="179" fontId="36" fillId="3" borderId="1" xfId="1" applyNumberFormat="1" applyFont="1" applyFill="1" applyBorder="1" applyAlignment="1">
      <alignment vertical="center"/>
    </xf>
    <xf numFmtId="177" fontId="36" fillId="3" borderId="1" xfId="1" applyNumberFormat="1" applyFont="1" applyFill="1" applyBorder="1" applyAlignment="1">
      <alignment vertical="center"/>
    </xf>
    <xf numFmtId="177" fontId="36" fillId="3" borderId="8" xfId="1" applyNumberFormat="1" applyFont="1" applyFill="1" applyBorder="1" applyAlignment="1">
      <alignment vertical="center"/>
    </xf>
    <xf numFmtId="177" fontId="36" fillId="3" borderId="34" xfId="1" applyNumberFormat="1" applyFont="1" applyFill="1" applyBorder="1" applyAlignment="1">
      <alignment vertical="center"/>
    </xf>
    <xf numFmtId="0" fontId="36" fillId="4" borderId="7" xfId="0" applyFont="1" applyFill="1" applyBorder="1" applyAlignment="1">
      <alignment vertical="center"/>
    </xf>
    <xf numFmtId="3" fontId="37" fillId="4" borderId="8" xfId="0" applyNumberFormat="1" applyFont="1" applyFill="1" applyBorder="1" applyAlignment="1">
      <alignment vertical="center"/>
    </xf>
    <xf numFmtId="176" fontId="25" fillId="5" borderId="12" xfId="0" applyNumberFormat="1" applyFont="1" applyFill="1" applyBorder="1" applyAlignment="1">
      <alignment vertical="center"/>
    </xf>
    <xf numFmtId="38" fontId="36" fillId="3" borderId="23" xfId="1" applyFont="1" applyFill="1" applyBorder="1" applyAlignment="1">
      <alignment horizontal="center" vertical="center"/>
    </xf>
    <xf numFmtId="179" fontId="36" fillId="3" borderId="18" xfId="1" applyNumberFormat="1" applyFont="1" applyFill="1" applyBorder="1" applyAlignment="1">
      <alignment vertical="center"/>
    </xf>
    <xf numFmtId="177" fontId="36" fillId="3" borderId="18" xfId="1" applyNumberFormat="1" applyFont="1" applyFill="1" applyBorder="1" applyAlignment="1">
      <alignment vertical="center"/>
    </xf>
    <xf numFmtId="177" fontId="36" fillId="3" borderId="24" xfId="1" applyNumberFormat="1" applyFont="1" applyFill="1" applyBorder="1" applyAlignment="1">
      <alignment vertical="center"/>
    </xf>
    <xf numFmtId="177" fontId="36" fillId="3" borderId="58" xfId="1" applyNumberFormat="1" applyFont="1" applyFill="1" applyBorder="1" applyAlignment="1">
      <alignment vertical="center"/>
    </xf>
    <xf numFmtId="0" fontId="36" fillId="4" borderId="9" xfId="0" applyFont="1" applyFill="1" applyBorder="1" applyAlignment="1">
      <alignment vertical="center"/>
    </xf>
    <xf numFmtId="3" fontId="37" fillId="4" borderId="11" xfId="0" applyNumberFormat="1" applyFont="1" applyFill="1" applyBorder="1" applyAlignment="1">
      <alignment vertical="center"/>
    </xf>
    <xf numFmtId="0" fontId="34" fillId="0" borderId="0" xfId="0" applyFont="1" applyAlignment="1">
      <alignment vertical="center" wrapText="1"/>
    </xf>
    <xf numFmtId="49" fontId="25" fillId="2" borderId="53" xfId="0" applyNumberFormat="1" applyFont="1" applyFill="1" applyBorder="1" applyAlignment="1" applyProtection="1">
      <alignment horizontal="center" vertical="center"/>
      <protection locked="0"/>
    </xf>
    <xf numFmtId="49" fontId="25" fillId="2" borderId="30" xfId="0" applyNumberFormat="1" applyFont="1" applyFill="1" applyBorder="1" applyAlignment="1" applyProtection="1">
      <alignment horizontal="center" vertical="center"/>
      <protection locked="0"/>
    </xf>
    <xf numFmtId="49" fontId="25" fillId="2" borderId="27" xfId="0" applyNumberFormat="1" applyFont="1" applyFill="1" applyBorder="1" applyAlignment="1" applyProtection="1">
      <alignment horizontal="center" vertical="center"/>
      <protection locked="0"/>
    </xf>
    <xf numFmtId="177" fontId="25" fillId="2" borderId="35" xfId="0" applyNumberFormat="1" applyFont="1" applyFill="1" applyBorder="1" applyAlignment="1" applyProtection="1">
      <alignment horizontal="center" vertical="center"/>
      <protection locked="0"/>
    </xf>
    <xf numFmtId="177" fontId="25" fillId="2" borderId="9" xfId="0" applyNumberFormat="1" applyFont="1" applyFill="1" applyBorder="1" applyProtection="1">
      <alignment vertical="center"/>
      <protection locked="0"/>
    </xf>
    <xf numFmtId="0" fontId="30" fillId="2" borderId="10" xfId="0" applyFont="1" applyFill="1" applyBorder="1" applyAlignment="1" applyProtection="1">
      <alignment horizontal="center" vertical="center"/>
      <protection locked="0"/>
    </xf>
    <xf numFmtId="177" fontId="25" fillId="2" borderId="10" xfId="0" applyNumberFormat="1" applyFont="1" applyFill="1" applyBorder="1" applyProtection="1">
      <alignment vertical="center"/>
      <protection locked="0"/>
    </xf>
    <xf numFmtId="177" fontId="25" fillId="0" borderId="35" xfId="0" applyNumberFormat="1" applyFont="1" applyFill="1" applyBorder="1">
      <alignment vertical="center"/>
    </xf>
    <xf numFmtId="177" fontId="35" fillId="0" borderId="35" xfId="0" applyNumberFormat="1" applyFont="1" applyFill="1" applyBorder="1" applyAlignment="1">
      <alignment horizontal="center" vertical="center" wrapText="1"/>
    </xf>
    <xf numFmtId="177" fontId="25" fillId="0" borderId="32" xfId="0" applyNumberFormat="1" applyFont="1" applyBorder="1">
      <alignment vertical="center"/>
    </xf>
    <xf numFmtId="177" fontId="25" fillId="0" borderId="35" xfId="0" applyNumberFormat="1" applyFont="1" applyFill="1" applyBorder="1" applyAlignment="1">
      <alignment horizontal="center" vertical="center"/>
    </xf>
    <xf numFmtId="0" fontId="36" fillId="3" borderId="9" xfId="0" applyFont="1" applyFill="1" applyBorder="1" applyAlignment="1">
      <alignment horizontal="center" vertical="center"/>
    </xf>
    <xf numFmtId="179" fontId="36" fillId="3" borderId="10" xfId="1" applyNumberFormat="1" applyFont="1" applyFill="1" applyBorder="1" applyAlignment="1">
      <alignment vertical="center"/>
    </xf>
    <xf numFmtId="177" fontId="36" fillId="3" borderId="10" xfId="1" applyNumberFormat="1" applyFont="1" applyFill="1" applyBorder="1" applyAlignment="1">
      <alignment vertical="center"/>
    </xf>
    <xf numFmtId="177" fontId="36" fillId="3" borderId="11" xfId="1" applyNumberFormat="1" applyFont="1" applyFill="1" applyBorder="1" applyAlignment="1">
      <alignment vertical="center"/>
    </xf>
    <xf numFmtId="177" fontId="36" fillId="3" borderId="35" xfId="1" applyNumberFormat="1" applyFont="1" applyFill="1" applyBorder="1" applyAlignment="1">
      <alignment vertical="center"/>
    </xf>
    <xf numFmtId="0" fontId="25" fillId="0" borderId="0" xfId="0" applyFont="1" applyAlignment="1">
      <alignment horizontal="center" vertical="center"/>
    </xf>
    <xf numFmtId="0" fontId="30" fillId="0" borderId="0" xfId="0" applyFont="1">
      <alignment vertical="center"/>
    </xf>
    <xf numFmtId="0" fontId="30" fillId="0" borderId="1" xfId="0" applyFont="1" applyBorder="1">
      <alignment vertical="center"/>
    </xf>
    <xf numFmtId="0" fontId="25" fillId="0" borderId="1" xfId="0" applyFont="1" applyBorder="1" applyAlignment="1">
      <alignment vertical="center" shrinkToFit="1"/>
    </xf>
    <xf numFmtId="0" fontId="25" fillId="0" borderId="57" xfId="0" applyFont="1" applyBorder="1" applyAlignment="1">
      <alignment vertical="center" shrinkToFit="1"/>
    </xf>
    <xf numFmtId="12" fontId="25" fillId="0" borderId="38" xfId="0" applyNumberFormat="1" applyFont="1" applyBorder="1" applyAlignment="1">
      <alignment horizontal="right" vertical="center"/>
    </xf>
    <xf numFmtId="0" fontId="38" fillId="0" borderId="0" xfId="0" applyFont="1">
      <alignment vertical="center"/>
    </xf>
    <xf numFmtId="176" fontId="25" fillId="0" borderId="1" xfId="0" applyNumberFormat="1" applyFont="1" applyBorder="1">
      <alignment vertical="center"/>
    </xf>
    <xf numFmtId="176" fontId="25" fillId="0" borderId="57" xfId="0" applyNumberFormat="1" applyFont="1" applyBorder="1">
      <alignment vertical="center"/>
    </xf>
    <xf numFmtId="0" fontId="38" fillId="0" borderId="0" xfId="0" applyFont="1" applyFill="1" applyBorder="1" applyAlignment="1">
      <alignment horizontal="center" vertical="center"/>
    </xf>
    <xf numFmtId="0" fontId="33" fillId="0" borderId="0" xfId="0" applyFont="1" applyBorder="1" applyAlignment="1">
      <alignment horizontal="center" vertical="center" wrapText="1"/>
    </xf>
    <xf numFmtId="0" fontId="25" fillId="0" borderId="0" xfId="0" applyFont="1" applyFill="1" applyBorder="1" applyAlignment="1">
      <alignment vertical="center"/>
    </xf>
    <xf numFmtId="38" fontId="42" fillId="0" borderId="0" xfId="1" applyFont="1" applyBorder="1" applyAlignment="1">
      <alignment horizontal="center" vertical="center" shrinkToFit="1"/>
    </xf>
    <xf numFmtId="0" fontId="30" fillId="0" borderId="0" xfId="0" applyFont="1" applyAlignment="1"/>
    <xf numFmtId="38" fontId="42" fillId="0" borderId="0" xfId="1" applyFont="1" applyFill="1" applyBorder="1" applyAlignment="1">
      <alignment horizontal="center" vertical="center"/>
    </xf>
    <xf numFmtId="0" fontId="30" fillId="0" borderId="1" xfId="0" applyFont="1" applyBorder="1" applyAlignment="1"/>
    <xf numFmtId="177" fontId="25" fillId="0" borderId="0" xfId="0" applyNumberFormat="1" applyFont="1">
      <alignment vertical="center"/>
    </xf>
    <xf numFmtId="0" fontId="39" fillId="0" borderId="20" xfId="0" applyFont="1" applyBorder="1" applyAlignment="1">
      <alignment vertical="center"/>
    </xf>
    <xf numFmtId="0" fontId="39" fillId="0" borderId="22" xfId="0" applyFont="1" applyBorder="1" applyAlignment="1">
      <alignment vertical="center"/>
    </xf>
    <xf numFmtId="0" fontId="25" fillId="0" borderId="22" xfId="0" applyFont="1" applyBorder="1">
      <alignment vertical="center"/>
    </xf>
    <xf numFmtId="0" fontId="25" fillId="0" borderId="21" xfId="0" applyFont="1" applyBorder="1">
      <alignment vertical="center"/>
    </xf>
    <xf numFmtId="49" fontId="25" fillId="0" borderId="0" xfId="0" applyNumberFormat="1" applyFont="1">
      <alignment vertical="center"/>
    </xf>
    <xf numFmtId="0" fontId="30" fillId="0" borderId="0" xfId="0" applyFont="1" applyAlignment="1">
      <alignment vertical="center"/>
    </xf>
    <xf numFmtId="0" fontId="30" fillId="0" borderId="57" xfId="0" applyFont="1" applyBorder="1" applyAlignment="1">
      <alignment horizontal="right" vertical="center"/>
    </xf>
    <xf numFmtId="0" fontId="25" fillId="0" borderId="20" xfId="0" applyFont="1" applyBorder="1" applyAlignment="1">
      <alignment vertical="center"/>
    </xf>
    <xf numFmtId="0" fontId="25" fillId="0" borderId="21" xfId="0" applyFont="1" applyBorder="1" applyAlignment="1">
      <alignment vertical="center"/>
    </xf>
    <xf numFmtId="0" fontId="30" fillId="0" borderId="3" xfId="0" applyFont="1" applyBorder="1" applyAlignment="1">
      <alignment horizontal="center"/>
    </xf>
    <xf numFmtId="0" fontId="30" fillId="0" borderId="1" xfId="0" applyFont="1" applyBorder="1" applyAlignment="1">
      <alignment horizontal="center"/>
    </xf>
    <xf numFmtId="0" fontId="38" fillId="0" borderId="0" xfId="0" applyFont="1" applyBorder="1" applyAlignment="1" applyProtection="1">
      <alignment vertical="center"/>
    </xf>
    <xf numFmtId="0" fontId="25" fillId="0" borderId="0" xfId="0" applyFont="1" applyBorder="1" applyAlignment="1" applyProtection="1">
      <alignment vertical="center"/>
    </xf>
    <xf numFmtId="0" fontId="25" fillId="0" borderId="64" xfId="0" applyFont="1" applyBorder="1" applyAlignment="1" applyProtection="1">
      <alignment vertical="center"/>
    </xf>
    <xf numFmtId="0" fontId="25" fillId="0" borderId="0" xfId="0" applyFont="1" applyAlignment="1" applyProtection="1">
      <alignment vertical="center"/>
    </xf>
    <xf numFmtId="0" fontId="25" fillId="0" borderId="57" xfId="0" applyFont="1" applyBorder="1">
      <alignment vertical="center"/>
    </xf>
    <xf numFmtId="177" fontId="25" fillId="0" borderId="1" xfId="0" applyNumberFormat="1" applyFont="1" applyBorder="1" applyAlignment="1"/>
    <xf numFmtId="0" fontId="30" fillId="0" borderId="0" xfId="0" applyFont="1" applyBorder="1">
      <alignment vertical="center"/>
    </xf>
    <xf numFmtId="0" fontId="25" fillId="0" borderId="64" xfId="0" applyFont="1" applyBorder="1">
      <alignment vertical="center"/>
    </xf>
    <xf numFmtId="176" fontId="25" fillId="0" borderId="3" xfId="0" applyNumberFormat="1" applyFont="1" applyBorder="1" applyAlignment="1"/>
    <xf numFmtId="176" fontId="25" fillId="0" borderId="1" xfId="0" applyNumberFormat="1" applyFont="1" applyBorder="1" applyAlignment="1"/>
    <xf numFmtId="0" fontId="25" fillId="0" borderId="0" xfId="0" applyFont="1" applyBorder="1" applyAlignment="1" applyProtection="1">
      <alignment horizontal="right" vertical="center"/>
    </xf>
    <xf numFmtId="0" fontId="25" fillId="0" borderId="1" xfId="0" applyFont="1" applyBorder="1" applyAlignment="1" applyProtection="1">
      <alignment horizontal="center"/>
    </xf>
    <xf numFmtId="0" fontId="25" fillId="0" borderId="37" xfId="0" applyFont="1" applyBorder="1" applyAlignment="1" applyProtection="1">
      <alignment horizontal="center"/>
    </xf>
    <xf numFmtId="0" fontId="25" fillId="0" borderId="0" xfId="0" applyFont="1" applyBorder="1" applyAlignment="1" applyProtection="1">
      <alignment horizontal="center"/>
    </xf>
    <xf numFmtId="176" fontId="25" fillId="0" borderId="1" xfId="0" applyNumberFormat="1" applyFont="1" applyBorder="1" applyAlignment="1">
      <alignment vertical="center"/>
    </xf>
    <xf numFmtId="0" fontId="25" fillId="0" borderId="37" xfId="0" applyFont="1" applyBorder="1" applyAlignment="1" applyProtection="1">
      <alignment vertical="center" wrapText="1"/>
    </xf>
    <xf numFmtId="0" fontId="25" fillId="0" borderId="1" xfId="0" applyFont="1" applyBorder="1" applyAlignment="1" applyProtection="1">
      <alignment vertical="center" wrapText="1"/>
    </xf>
    <xf numFmtId="176" fontId="25" fillId="0" borderId="1" xfId="0" applyNumberFormat="1" applyFont="1" applyBorder="1" applyAlignment="1" applyProtection="1">
      <alignment horizontal="right"/>
    </xf>
    <xf numFmtId="177" fontId="25" fillId="0" borderId="1" xfId="0" applyNumberFormat="1" applyFont="1" applyBorder="1" applyAlignment="1" applyProtection="1">
      <alignment vertical="center"/>
    </xf>
    <xf numFmtId="176" fontId="25" fillId="0" borderId="22" xfId="0" applyNumberFormat="1" applyFont="1" applyBorder="1" applyAlignment="1" applyProtection="1">
      <alignment vertical="center" wrapText="1"/>
    </xf>
    <xf numFmtId="0" fontId="25" fillId="0" borderId="19" xfId="0" applyFont="1" applyBorder="1">
      <alignment vertical="center"/>
    </xf>
    <xf numFmtId="176" fontId="25" fillId="0" borderId="15" xfId="0" applyNumberFormat="1" applyFont="1" applyBorder="1" applyAlignment="1">
      <alignment vertical="center"/>
    </xf>
    <xf numFmtId="177" fontId="25" fillId="0" borderId="15" xfId="0" applyNumberFormat="1" applyFont="1" applyBorder="1" applyAlignment="1"/>
    <xf numFmtId="0" fontId="25" fillId="0" borderId="17" xfId="0" applyFont="1" applyBorder="1">
      <alignment vertical="center"/>
    </xf>
    <xf numFmtId="177" fontId="25" fillId="0" borderId="0" xfId="0" applyNumberFormat="1" applyFont="1" applyBorder="1" applyAlignment="1"/>
    <xf numFmtId="0" fontId="39" fillId="0" borderId="20" xfId="0" applyFont="1" applyBorder="1" applyAlignment="1">
      <alignment horizontal="left" vertical="center"/>
    </xf>
    <xf numFmtId="0" fontId="39" fillId="0" borderId="22" xfId="0" applyFont="1" applyBorder="1" applyAlignment="1">
      <alignment horizontal="center" vertical="center"/>
    </xf>
    <xf numFmtId="0" fontId="25" fillId="0" borderId="43" xfId="0" applyFont="1" applyBorder="1" applyAlignment="1">
      <alignment horizontal="center" vertical="center"/>
    </xf>
    <xf numFmtId="0" fontId="25" fillId="0" borderId="3" xfId="0" applyFont="1" applyBorder="1" applyAlignment="1">
      <alignment horizontal="center" vertical="center"/>
    </xf>
    <xf numFmtId="0" fontId="25" fillId="0" borderId="20" xfId="0" applyFont="1" applyBorder="1" applyAlignment="1">
      <alignment horizontal="left" vertical="center"/>
    </xf>
    <xf numFmtId="0" fontId="25" fillId="0" borderId="22" xfId="0" applyFont="1" applyBorder="1" applyAlignment="1">
      <alignment horizontal="center" vertical="center"/>
    </xf>
    <xf numFmtId="0" fontId="25" fillId="0" borderId="21" xfId="0" applyFont="1" applyBorder="1" applyAlignment="1">
      <alignment horizontal="center" vertical="center"/>
    </xf>
    <xf numFmtId="0" fontId="25" fillId="0" borderId="64" xfId="0" applyFont="1" applyBorder="1" applyAlignment="1">
      <alignment horizontal="right" vertical="center"/>
    </xf>
    <xf numFmtId="0" fontId="25" fillId="0" borderId="12" xfId="0" applyFont="1" applyBorder="1" applyAlignment="1">
      <alignment horizontal="center" vertical="center" wrapText="1"/>
    </xf>
    <xf numFmtId="0" fontId="25" fillId="0" borderId="19" xfId="0" applyFont="1" applyBorder="1" applyAlignment="1">
      <alignment horizontal="center" vertical="center"/>
    </xf>
    <xf numFmtId="0" fontId="25" fillId="0" borderId="15" xfId="0" applyFont="1" applyBorder="1" applyAlignment="1">
      <alignment horizontal="center" vertical="center"/>
    </xf>
    <xf numFmtId="0" fontId="25" fillId="0" borderId="17" xfId="0" applyFont="1" applyBorder="1" applyAlignment="1">
      <alignment horizontal="center" vertical="center"/>
    </xf>
    <xf numFmtId="0" fontId="25" fillId="0" borderId="64" xfId="0" applyFont="1" applyBorder="1" applyAlignment="1">
      <alignment horizontal="center" vertical="center" wrapText="1"/>
    </xf>
    <xf numFmtId="0" fontId="30" fillId="0" borderId="57" xfId="0" applyFont="1" applyBorder="1">
      <alignment vertical="center"/>
    </xf>
    <xf numFmtId="178" fontId="25" fillId="0" borderId="1" xfId="0" applyNumberFormat="1" applyFont="1" applyBorder="1" applyAlignment="1">
      <alignment horizontal="center" vertical="center"/>
    </xf>
    <xf numFmtId="3" fontId="25" fillId="0" borderId="1" xfId="0" applyNumberFormat="1" applyFont="1" applyBorder="1" applyAlignment="1">
      <alignment vertical="center"/>
    </xf>
    <xf numFmtId="0" fontId="25" fillId="0" borderId="1" xfId="0" applyFont="1" applyBorder="1" applyAlignment="1">
      <alignment vertical="center"/>
    </xf>
    <xf numFmtId="181" fontId="25" fillId="0" borderId="1" xfId="0" applyNumberFormat="1" applyFont="1" applyBorder="1" applyAlignment="1">
      <alignment vertical="center"/>
    </xf>
    <xf numFmtId="0" fontId="25" fillId="0" borderId="64" xfId="0" applyFont="1" applyBorder="1" applyAlignment="1">
      <alignment vertical="center"/>
    </xf>
    <xf numFmtId="181" fontId="25" fillId="0" borderId="1" xfId="0" applyNumberFormat="1" applyFont="1" applyBorder="1">
      <alignment vertical="center"/>
    </xf>
    <xf numFmtId="3" fontId="25" fillId="0" borderId="0" xfId="0" applyNumberFormat="1" applyFont="1" applyBorder="1" applyAlignment="1">
      <alignment vertical="center"/>
    </xf>
    <xf numFmtId="3" fontId="25" fillId="0" borderId="22" xfId="0" applyNumberFormat="1" applyFont="1" applyBorder="1" applyAlignment="1">
      <alignment vertical="center"/>
    </xf>
    <xf numFmtId="178" fontId="25" fillId="0" borderId="0" xfId="0" applyNumberFormat="1" applyFont="1" applyBorder="1" applyAlignment="1">
      <alignment horizontal="center" vertical="center"/>
    </xf>
    <xf numFmtId="0" fontId="25" fillId="0" borderId="1" xfId="0" applyFont="1" applyBorder="1" applyAlignment="1">
      <alignment horizontal="center" vertical="center" wrapText="1"/>
    </xf>
    <xf numFmtId="3" fontId="25" fillId="0" borderId="15" xfId="0" applyNumberFormat="1" applyFont="1" applyBorder="1" applyAlignment="1">
      <alignment vertical="center"/>
    </xf>
    <xf numFmtId="181" fontId="25" fillId="0" borderId="15" xfId="0" applyNumberFormat="1" applyFont="1" applyBorder="1" applyAlignment="1">
      <alignment vertical="center"/>
    </xf>
    <xf numFmtId="0" fontId="25" fillId="0" borderId="0" xfId="0" applyFont="1" applyFill="1">
      <alignment vertical="center"/>
    </xf>
    <xf numFmtId="0" fontId="41" fillId="0" borderId="0" xfId="0" applyFont="1" applyFill="1" applyAlignment="1">
      <alignment vertical="center"/>
    </xf>
    <xf numFmtId="181" fontId="25" fillId="0" borderId="0" xfId="0" applyNumberFormat="1" applyFont="1" applyBorder="1" applyAlignment="1">
      <alignment vertical="center"/>
    </xf>
    <xf numFmtId="58" fontId="44" fillId="2" borderId="19" xfId="0" applyNumberFormat="1" applyFont="1" applyFill="1" applyBorder="1" applyAlignment="1">
      <alignment horizontal="center" vertical="center"/>
    </xf>
    <xf numFmtId="0" fontId="44" fillId="2" borderId="1" xfId="0" applyFont="1" applyFill="1" applyBorder="1" applyAlignment="1">
      <alignment horizontal="right" vertical="center"/>
    </xf>
    <xf numFmtId="0" fontId="34" fillId="0" borderId="0" xfId="0" applyFont="1" applyFill="1" applyBorder="1" applyAlignment="1">
      <alignment horizontal="left" vertical="center"/>
    </xf>
    <xf numFmtId="0" fontId="34" fillId="0" borderId="0" xfId="0" applyFont="1">
      <alignment vertical="center"/>
    </xf>
    <xf numFmtId="0" fontId="34" fillId="0" borderId="0" xfId="0" applyFont="1" applyFill="1" applyBorder="1" applyAlignment="1">
      <alignment horizontal="left" vertical="top"/>
    </xf>
    <xf numFmtId="0" fontId="34" fillId="0" borderId="0" xfId="0" applyFont="1" applyAlignment="1">
      <alignment vertical="top"/>
    </xf>
    <xf numFmtId="0" fontId="45" fillId="0" borderId="0" xfId="2" applyFont="1" applyAlignment="1" applyProtection="1">
      <alignment vertical="top"/>
      <protection locked="0"/>
    </xf>
    <xf numFmtId="0" fontId="34" fillId="0" borderId="0" xfId="0" applyFont="1" applyAlignment="1">
      <alignment vertical="top" wrapText="1"/>
    </xf>
    <xf numFmtId="0" fontId="7" fillId="0" borderId="0" xfId="2">
      <alignment vertical="center"/>
    </xf>
    <xf numFmtId="0" fontId="33" fillId="0" borderId="18" xfId="0" applyFont="1" applyBorder="1" applyAlignment="1">
      <alignment horizontal="center" vertical="center"/>
    </xf>
    <xf numFmtId="0" fontId="33" fillId="0" borderId="37" xfId="0" applyFont="1" applyBorder="1" applyAlignment="1">
      <alignment horizontal="center" vertical="center"/>
    </xf>
    <xf numFmtId="177" fontId="25" fillId="2" borderId="2" xfId="0" applyNumberFormat="1" applyFont="1" applyFill="1" applyBorder="1" applyAlignment="1" applyProtection="1">
      <alignment horizontal="center" vertical="center"/>
      <protection locked="0"/>
    </xf>
    <xf numFmtId="177" fontId="25" fillId="2" borderId="36" xfId="0" applyNumberFormat="1" applyFont="1" applyFill="1" applyBorder="1" applyAlignment="1" applyProtection="1">
      <alignment horizontal="center" vertical="center"/>
      <protection locked="0"/>
    </xf>
    <xf numFmtId="177" fontId="25" fillId="2" borderId="71" xfId="0" applyNumberFormat="1" applyFont="1" applyFill="1" applyBorder="1" applyAlignment="1" applyProtection="1">
      <alignment horizontal="center" vertical="center"/>
      <protection locked="0"/>
    </xf>
    <xf numFmtId="177" fontId="25" fillId="2" borderId="38" xfId="0" applyNumberFormat="1" applyFont="1" applyFill="1" applyBorder="1" applyAlignment="1" applyProtection="1">
      <alignment horizontal="center" vertical="center"/>
      <protection locked="0"/>
    </xf>
    <xf numFmtId="0" fontId="33" fillId="0" borderId="40" xfId="0" applyFont="1" applyBorder="1" applyAlignment="1">
      <alignment horizontal="center" vertical="center" wrapText="1"/>
    </xf>
    <xf numFmtId="0" fontId="33" fillId="0" borderId="45" xfId="0" applyFont="1" applyBorder="1" applyAlignment="1">
      <alignment horizontal="center" vertical="center" wrapText="1"/>
    </xf>
    <xf numFmtId="0" fontId="25" fillId="6" borderId="40" xfId="0" applyFont="1" applyFill="1" applyBorder="1" applyAlignment="1">
      <alignment horizontal="center" vertical="center"/>
    </xf>
    <xf numFmtId="0" fontId="25" fillId="6" borderId="44" xfId="0" applyFont="1" applyFill="1" applyBorder="1" applyAlignment="1">
      <alignment horizontal="center" vertical="center"/>
    </xf>
    <xf numFmtId="0" fontId="25" fillId="6" borderId="45" xfId="0" applyFont="1" applyFill="1" applyBorder="1" applyAlignment="1">
      <alignment horizontal="center" vertical="center"/>
    </xf>
    <xf numFmtId="177" fontId="25" fillId="0" borderId="25" xfId="0" applyNumberFormat="1" applyFont="1" applyBorder="1" applyAlignment="1">
      <alignment vertical="center"/>
    </xf>
    <xf numFmtId="0" fontId="25" fillId="0" borderId="13" xfId="0" applyFont="1" applyBorder="1" applyAlignment="1">
      <alignment vertical="center"/>
    </xf>
    <xf numFmtId="0" fontId="25" fillId="0" borderId="14" xfId="0" applyFont="1" applyBorder="1" applyAlignment="1">
      <alignment vertical="center"/>
    </xf>
    <xf numFmtId="182" fontId="43" fillId="0" borderId="51" xfId="1" applyNumberFormat="1" applyFont="1" applyBorder="1" applyAlignment="1">
      <alignment horizontal="center" vertical="center" wrapText="1" shrinkToFit="1"/>
    </xf>
    <xf numFmtId="182" fontId="43" fillId="0" borderId="52" xfId="1" applyNumberFormat="1" applyFont="1" applyBorder="1" applyAlignment="1">
      <alignment horizontal="center" vertical="center" wrapText="1" shrinkToFit="1"/>
    </xf>
    <xf numFmtId="182" fontId="43" fillId="0" borderId="53" xfId="1" applyNumberFormat="1" applyFont="1" applyBorder="1" applyAlignment="1">
      <alignment horizontal="center" vertical="center" wrapText="1" shrinkToFit="1"/>
    </xf>
    <xf numFmtId="182" fontId="43" fillId="0" borderId="27" xfId="1" applyNumberFormat="1" applyFont="1" applyBorder="1" applyAlignment="1">
      <alignment horizontal="center" vertical="center" wrapText="1" shrinkToFit="1"/>
    </xf>
    <xf numFmtId="0" fontId="25" fillId="0" borderId="67" xfId="0" applyFont="1" applyBorder="1" applyAlignment="1">
      <alignment horizontal="center" vertical="center"/>
    </xf>
    <xf numFmtId="0" fontId="25" fillId="0" borderId="0" xfId="0" applyFont="1" applyBorder="1" applyAlignment="1">
      <alignment horizontal="center" vertical="center"/>
    </xf>
    <xf numFmtId="0" fontId="33" fillId="0" borderId="1" xfId="0" applyFont="1" applyBorder="1" applyAlignment="1">
      <alignment horizontal="center" vertical="center"/>
    </xf>
    <xf numFmtId="177" fontId="33" fillId="0" borderId="1" xfId="0" applyNumberFormat="1" applyFont="1" applyBorder="1" applyAlignment="1">
      <alignment horizontal="center" vertical="center"/>
    </xf>
    <xf numFmtId="0" fontId="31" fillId="6" borderId="70" xfId="0" applyFont="1" applyFill="1" applyBorder="1" applyAlignment="1">
      <alignment horizontal="center" vertical="center"/>
    </xf>
    <xf numFmtId="0" fontId="31" fillId="6" borderId="45" xfId="0" applyFont="1" applyFill="1" applyBorder="1" applyAlignment="1">
      <alignment horizontal="center" vertical="center"/>
    </xf>
    <xf numFmtId="177" fontId="25" fillId="2" borderId="72" xfId="0" applyNumberFormat="1" applyFont="1" applyFill="1" applyBorder="1" applyAlignment="1" applyProtection="1">
      <alignment horizontal="center" vertical="center"/>
      <protection locked="0"/>
    </xf>
    <xf numFmtId="177" fontId="25" fillId="2" borderId="29" xfId="0" applyNumberFormat="1" applyFont="1" applyFill="1" applyBorder="1" applyAlignment="1" applyProtection="1">
      <alignment horizontal="center" vertical="center"/>
      <protection locked="0"/>
    </xf>
    <xf numFmtId="0" fontId="31" fillId="6" borderId="40" xfId="0" applyFont="1" applyFill="1" applyBorder="1" applyAlignment="1">
      <alignment horizontal="center" vertical="center"/>
    </xf>
    <xf numFmtId="0" fontId="31" fillId="6" borderId="44" xfId="0" applyFont="1" applyFill="1" applyBorder="1" applyAlignment="1">
      <alignment horizontal="center" vertical="center"/>
    </xf>
    <xf numFmtId="0" fontId="40" fillId="0" borderId="51" xfId="0" applyFont="1" applyBorder="1" applyAlignment="1">
      <alignment horizontal="center" vertical="center"/>
    </xf>
    <xf numFmtId="0" fontId="40" fillId="0" borderId="67" xfId="0" applyFont="1" applyBorder="1" applyAlignment="1">
      <alignment horizontal="center" vertical="center"/>
    </xf>
    <xf numFmtId="0" fontId="40" fillId="0" borderId="52" xfId="0" applyFont="1" applyBorder="1" applyAlignment="1">
      <alignment horizontal="center" vertical="center"/>
    </xf>
    <xf numFmtId="0" fontId="40" fillId="0" borderId="53" xfId="0" applyFont="1" applyBorder="1" applyAlignment="1">
      <alignment horizontal="center" vertical="center"/>
    </xf>
    <xf numFmtId="0" fontId="40" fillId="0" borderId="26" xfId="0" applyFont="1" applyBorder="1" applyAlignment="1">
      <alignment horizontal="center" vertical="center"/>
    </xf>
    <xf numFmtId="0" fontId="40" fillId="0" borderId="27" xfId="0" applyFont="1" applyBorder="1" applyAlignment="1">
      <alignment horizontal="center" vertical="center"/>
    </xf>
    <xf numFmtId="0" fontId="27" fillId="0" borderId="51" xfId="0" applyFont="1" applyBorder="1" applyAlignment="1">
      <alignment horizontal="center" vertical="center"/>
    </xf>
    <xf numFmtId="0" fontId="27" fillId="0" borderId="67" xfId="0" applyFont="1" applyBorder="1" applyAlignment="1">
      <alignment horizontal="center" vertical="center"/>
    </xf>
    <xf numFmtId="0" fontId="27" fillId="0" borderId="52" xfId="0" applyFont="1" applyBorder="1" applyAlignment="1">
      <alignment horizontal="center" vertical="center"/>
    </xf>
    <xf numFmtId="0" fontId="27" fillId="0" borderId="53" xfId="0" applyFont="1" applyBorder="1" applyAlignment="1">
      <alignment horizontal="center" vertical="center"/>
    </xf>
    <xf numFmtId="0" fontId="27" fillId="0" borderId="26" xfId="0" applyFont="1" applyBorder="1" applyAlignment="1">
      <alignment horizontal="center" vertical="center"/>
    </xf>
    <xf numFmtId="0" fontId="27" fillId="0" borderId="27" xfId="0" applyFont="1" applyBorder="1" applyAlignment="1">
      <alignment horizontal="center" vertical="center"/>
    </xf>
    <xf numFmtId="38" fontId="41" fillId="0" borderId="51" xfId="1" applyFont="1" applyBorder="1" applyAlignment="1">
      <alignment horizontal="center" vertical="center" wrapText="1"/>
    </xf>
    <xf numFmtId="38" fontId="41" fillId="0" borderId="52" xfId="1" applyFont="1" applyBorder="1" applyAlignment="1">
      <alignment horizontal="center" vertical="center" wrapText="1"/>
    </xf>
    <xf numFmtId="38" fontId="41" fillId="0" borderId="53" xfId="1" applyFont="1" applyBorder="1" applyAlignment="1">
      <alignment horizontal="center" vertical="center" wrapText="1"/>
    </xf>
    <xf numFmtId="38" fontId="41" fillId="0" borderId="27" xfId="1" applyFont="1" applyBorder="1" applyAlignment="1">
      <alignment horizontal="center" vertical="center" wrapText="1"/>
    </xf>
    <xf numFmtId="38" fontId="42" fillId="0" borderId="51" xfId="1" applyFont="1" applyFill="1" applyBorder="1" applyAlignment="1">
      <alignment horizontal="center" vertical="center" wrapText="1"/>
    </xf>
    <xf numFmtId="38" fontId="42" fillId="0" borderId="52" xfId="1" applyFont="1" applyFill="1" applyBorder="1" applyAlignment="1">
      <alignment horizontal="center" vertical="center" wrapText="1"/>
    </xf>
    <xf numFmtId="38" fontId="42" fillId="0" borderId="53" xfId="1" applyFont="1" applyFill="1" applyBorder="1" applyAlignment="1">
      <alignment horizontal="center" vertical="center" wrapText="1"/>
    </xf>
    <xf numFmtId="38" fontId="42" fillId="0" borderId="27" xfId="1" applyFont="1" applyFill="1" applyBorder="1" applyAlignment="1">
      <alignment horizontal="center" vertical="center" wrapText="1"/>
    </xf>
    <xf numFmtId="0" fontId="27" fillId="0" borderId="40" xfId="0" applyFont="1" applyBorder="1" applyAlignment="1" applyProtection="1">
      <alignment horizontal="center" vertical="center" wrapText="1"/>
    </xf>
    <xf numFmtId="0" fontId="27" fillId="0" borderId="44" xfId="0" applyFont="1" applyBorder="1" applyAlignment="1" applyProtection="1">
      <alignment horizontal="center" vertical="center" wrapText="1"/>
    </xf>
    <xf numFmtId="0" fontId="27" fillId="0" borderId="45" xfId="0" applyFont="1" applyBorder="1" applyAlignment="1" applyProtection="1">
      <alignment horizontal="center" vertical="center" wrapText="1"/>
    </xf>
    <xf numFmtId="0" fontId="39" fillId="0" borderId="40" xfId="0" applyFont="1" applyFill="1" applyBorder="1" applyAlignment="1">
      <alignment horizontal="center" vertical="center"/>
    </xf>
    <xf numFmtId="0" fontId="39" fillId="0" borderId="45" xfId="0" applyFont="1" applyFill="1" applyBorder="1" applyAlignment="1">
      <alignment horizontal="center" vertical="center"/>
    </xf>
    <xf numFmtId="0" fontId="38" fillId="0" borderId="40" xfId="0" applyFont="1" applyFill="1" applyBorder="1" applyAlignment="1">
      <alignment horizontal="center" vertical="center"/>
    </xf>
    <xf numFmtId="0" fontId="38" fillId="0" borderId="45" xfId="0" applyFont="1" applyFill="1" applyBorder="1" applyAlignment="1">
      <alignment horizontal="center" vertical="center"/>
    </xf>
    <xf numFmtId="38" fontId="42" fillId="0" borderId="51" xfId="1" applyFont="1" applyBorder="1" applyAlignment="1">
      <alignment horizontal="center" vertical="center" shrinkToFit="1"/>
    </xf>
    <xf numFmtId="38" fontId="42" fillId="0" borderId="52" xfId="1" applyFont="1" applyBorder="1" applyAlignment="1">
      <alignment horizontal="center" vertical="center" shrinkToFit="1"/>
    </xf>
    <xf numFmtId="38" fontId="42" fillId="0" borderId="53" xfId="1" applyFont="1" applyBorder="1" applyAlignment="1">
      <alignment horizontal="center" vertical="center" shrinkToFit="1"/>
    </xf>
    <xf numFmtId="38" fontId="42" fillId="0" borderId="27" xfId="1" applyFont="1" applyBorder="1" applyAlignment="1">
      <alignment horizontal="center" vertical="center" shrinkToFit="1"/>
    </xf>
    <xf numFmtId="38" fontId="42" fillId="0" borderId="51" xfId="1" applyFont="1" applyFill="1" applyBorder="1" applyAlignment="1">
      <alignment horizontal="center" vertical="center"/>
    </xf>
    <xf numFmtId="38" fontId="42" fillId="0" borderId="52" xfId="1" applyFont="1" applyFill="1" applyBorder="1" applyAlignment="1">
      <alignment horizontal="center" vertical="center"/>
    </xf>
    <xf numFmtId="38" fontId="42" fillId="0" borderId="53" xfId="1" applyFont="1" applyFill="1" applyBorder="1" applyAlignment="1">
      <alignment horizontal="center" vertical="center"/>
    </xf>
    <xf numFmtId="38" fontId="42" fillId="0" borderId="27" xfId="1" applyFont="1" applyFill="1" applyBorder="1" applyAlignment="1">
      <alignment horizontal="center" vertical="center"/>
    </xf>
    <xf numFmtId="177" fontId="33" fillId="0" borderId="18" xfId="0" applyNumberFormat="1" applyFont="1" applyBorder="1" applyAlignment="1">
      <alignment horizontal="center" vertical="center"/>
    </xf>
    <xf numFmtId="177" fontId="33" fillId="0" borderId="37" xfId="0" applyNumberFormat="1" applyFont="1" applyBorder="1" applyAlignment="1">
      <alignment horizontal="center" vertical="center"/>
    </xf>
    <xf numFmtId="177" fontId="33" fillId="0" borderId="12" xfId="0" applyNumberFormat="1" applyFont="1" applyBorder="1" applyAlignment="1">
      <alignment horizontal="center" vertical="center"/>
    </xf>
    <xf numFmtId="0" fontId="25" fillId="0" borderId="2" xfId="0" applyFont="1" applyBorder="1" applyAlignment="1">
      <alignment horizontal="center" vertical="center" wrapText="1"/>
    </xf>
    <xf numFmtId="0" fontId="25" fillId="0" borderId="3" xfId="0" applyFont="1" applyBorder="1" applyAlignment="1">
      <alignment horizontal="center" vertical="center" wrapText="1"/>
    </xf>
    <xf numFmtId="0" fontId="25" fillId="0" borderId="43" xfId="0" applyFont="1" applyBorder="1" applyAlignment="1">
      <alignment horizontal="center" vertical="center"/>
    </xf>
    <xf numFmtId="0" fontId="25" fillId="0" borderId="3" xfId="0" applyFont="1" applyBorder="1" applyAlignment="1">
      <alignment horizontal="center" vertical="center"/>
    </xf>
    <xf numFmtId="0" fontId="25" fillId="0" borderId="15" xfId="0" applyFont="1" applyBorder="1" applyAlignment="1">
      <alignment horizontal="center" vertical="center"/>
    </xf>
    <xf numFmtId="0" fontId="25" fillId="0" borderId="17" xfId="0" applyFont="1" applyBorder="1" applyAlignment="1">
      <alignment horizontal="center" vertical="center"/>
    </xf>
    <xf numFmtId="0" fontId="30" fillId="0" borderId="0" xfId="0" applyFont="1" applyAlignment="1">
      <alignment horizontal="center" vertical="center"/>
    </xf>
    <xf numFmtId="0" fontId="30" fillId="0" borderId="15" xfId="0" applyFont="1" applyBorder="1" applyAlignment="1">
      <alignment horizontal="center" vertical="center"/>
    </xf>
    <xf numFmtId="178" fontId="33" fillId="0" borderId="1" xfId="0" applyNumberFormat="1" applyFont="1" applyBorder="1" applyAlignment="1">
      <alignment horizontal="center" vertical="center"/>
    </xf>
    <xf numFmtId="3" fontId="33" fillId="0" borderId="18" xfId="0" applyNumberFormat="1" applyFont="1" applyBorder="1" applyAlignment="1">
      <alignment horizontal="center" vertical="center"/>
    </xf>
    <xf numFmtId="3" fontId="33" fillId="0" borderId="37" xfId="0" applyNumberFormat="1" applyFont="1" applyBorder="1" applyAlignment="1">
      <alignment horizontal="center" vertical="center"/>
    </xf>
    <xf numFmtId="3" fontId="33" fillId="0" borderId="12" xfId="0" applyNumberFormat="1" applyFont="1" applyBorder="1" applyAlignment="1">
      <alignment horizontal="center" vertical="center"/>
    </xf>
    <xf numFmtId="180" fontId="25" fillId="0" borderId="19" xfId="0" applyNumberFormat="1" applyFont="1" applyBorder="1" applyAlignment="1">
      <alignment horizontal="center" vertical="center"/>
    </xf>
    <xf numFmtId="180" fontId="25" fillId="0" borderId="17" xfId="0" applyNumberFormat="1" applyFont="1" applyBorder="1" applyAlignment="1">
      <alignment horizontal="center" vertical="center"/>
    </xf>
    <xf numFmtId="3" fontId="33" fillId="0" borderId="1" xfId="0" applyNumberFormat="1" applyFont="1" applyBorder="1" applyAlignment="1">
      <alignment horizontal="center" vertical="center"/>
    </xf>
    <xf numFmtId="0" fontId="25" fillId="0" borderId="18" xfId="0" applyFont="1" applyBorder="1" applyAlignment="1">
      <alignment horizontal="center" vertical="center"/>
    </xf>
    <xf numFmtId="0" fontId="25" fillId="0" borderId="12" xfId="0" applyFont="1" applyBorder="1" applyAlignment="1">
      <alignment horizontal="center" vertical="center"/>
    </xf>
    <xf numFmtId="0" fontId="25" fillId="0" borderId="1" xfId="0" applyFont="1" applyBorder="1" applyAlignment="1">
      <alignment horizontal="left" vertical="center"/>
    </xf>
    <xf numFmtId="0" fontId="25" fillId="0" borderId="18" xfId="0" applyFont="1" applyBorder="1" applyAlignment="1">
      <alignment horizontal="center" vertical="center" wrapText="1"/>
    </xf>
    <xf numFmtId="0" fontId="25" fillId="0" borderId="12" xfId="0" applyFont="1" applyBorder="1" applyAlignment="1">
      <alignment horizontal="center" vertical="center" wrapText="1"/>
    </xf>
    <xf numFmtId="0" fontId="33" fillId="0" borderId="12" xfId="0" applyFont="1" applyBorder="1" applyAlignment="1">
      <alignment horizontal="center" vertical="center"/>
    </xf>
    <xf numFmtId="0" fontId="30" fillId="0" borderId="2" xfId="0" applyFont="1" applyBorder="1" applyAlignment="1" applyProtection="1">
      <alignment horizontal="center" vertical="center"/>
    </xf>
    <xf numFmtId="0" fontId="30" fillId="0" borderId="3" xfId="0" applyFont="1" applyBorder="1" applyAlignment="1" applyProtection="1">
      <alignment horizontal="center" vertical="center"/>
    </xf>
    <xf numFmtId="0" fontId="25" fillId="0" borderId="20" xfId="0" applyFont="1" applyBorder="1" applyAlignment="1" applyProtection="1">
      <alignment horizontal="center" vertical="center" wrapText="1"/>
    </xf>
    <xf numFmtId="0" fontId="25" fillId="0" borderId="3" xfId="0" applyFont="1" applyBorder="1" applyAlignment="1" applyProtection="1">
      <alignment horizontal="center" vertical="center" wrapText="1"/>
    </xf>
    <xf numFmtId="0" fontId="30" fillId="0" borderId="20" xfId="0" applyFont="1" applyBorder="1" applyAlignment="1" applyProtection="1">
      <alignment horizontal="center" vertical="center" wrapText="1"/>
    </xf>
    <xf numFmtId="0" fontId="30" fillId="0" borderId="21" xfId="0" applyFont="1" applyBorder="1" applyAlignment="1" applyProtection="1">
      <alignment horizontal="center" vertical="center" wrapText="1"/>
    </xf>
    <xf numFmtId="0" fontId="30" fillId="0" borderId="19" xfId="0" applyFont="1" applyBorder="1" applyAlignment="1" applyProtection="1">
      <alignment horizontal="center" vertical="center" wrapText="1"/>
    </xf>
    <xf numFmtId="0" fontId="30" fillId="0" borderId="17" xfId="0" applyFont="1" applyBorder="1" applyAlignment="1" applyProtection="1">
      <alignment horizontal="center" vertical="center" wrapText="1"/>
    </xf>
    <xf numFmtId="177" fontId="25" fillId="0" borderId="2" xfId="0" applyNumberFormat="1" applyFont="1" applyBorder="1" applyAlignment="1" applyProtection="1">
      <alignment horizontal="center" vertical="center"/>
    </xf>
    <xf numFmtId="177" fontId="25" fillId="0" borderId="3" xfId="0" applyNumberFormat="1" applyFont="1" applyBorder="1" applyAlignment="1" applyProtection="1">
      <alignment horizontal="center" vertical="center"/>
    </xf>
    <xf numFmtId="176" fontId="25" fillId="5" borderId="1" xfId="0" applyNumberFormat="1" applyFont="1" applyFill="1" applyBorder="1" applyAlignment="1">
      <alignment vertical="center"/>
    </xf>
    <xf numFmtId="0" fontId="25" fillId="5" borderId="1" xfId="0" applyFont="1" applyFill="1" applyBorder="1" applyAlignment="1">
      <alignment vertical="center"/>
    </xf>
    <xf numFmtId="0" fontId="25" fillId="0" borderId="20" xfId="0" applyFont="1" applyBorder="1" applyAlignment="1">
      <alignment horizontal="center" vertical="center"/>
    </xf>
    <xf numFmtId="176" fontId="25" fillId="5" borderId="18" xfId="0" applyNumberFormat="1" applyFont="1" applyFill="1" applyBorder="1" applyAlignment="1">
      <alignment horizontal="right" vertical="center"/>
    </xf>
    <xf numFmtId="176" fontId="25" fillId="5" borderId="37" xfId="0" applyNumberFormat="1" applyFont="1" applyFill="1" applyBorder="1" applyAlignment="1">
      <alignment horizontal="right" vertical="center"/>
    </xf>
    <xf numFmtId="176" fontId="25" fillId="5" borderId="12" xfId="0" applyNumberFormat="1" applyFont="1" applyFill="1" applyBorder="1" applyAlignment="1">
      <alignment horizontal="right" vertical="center"/>
    </xf>
    <xf numFmtId="176" fontId="25" fillId="5" borderId="18" xfId="0" applyNumberFormat="1" applyFont="1" applyFill="1" applyBorder="1" applyAlignment="1">
      <alignment horizontal="center" vertical="center"/>
    </xf>
    <xf numFmtId="176" fontId="25" fillId="5" borderId="37" xfId="0" applyNumberFormat="1" applyFont="1" applyFill="1" applyBorder="1" applyAlignment="1">
      <alignment horizontal="center" vertical="center"/>
    </xf>
    <xf numFmtId="176" fontId="25" fillId="5" borderId="12" xfId="0" applyNumberFormat="1" applyFont="1" applyFill="1" applyBorder="1" applyAlignment="1">
      <alignment horizontal="center" vertical="center"/>
    </xf>
    <xf numFmtId="0" fontId="25" fillId="0" borderId="2" xfId="0" applyFont="1" applyBorder="1" applyAlignment="1">
      <alignment horizontal="center" vertical="center"/>
    </xf>
    <xf numFmtId="0" fontId="19" fillId="7" borderId="34" xfId="0" applyFont="1" applyFill="1" applyBorder="1" applyAlignment="1">
      <alignment horizontal="center" vertical="center"/>
    </xf>
    <xf numFmtId="0" fontId="19" fillId="7" borderId="58" xfId="0" applyFont="1" applyFill="1" applyBorder="1" applyAlignment="1">
      <alignment horizontal="center" vertical="center"/>
    </xf>
    <xf numFmtId="3" fontId="17" fillId="7" borderId="22" xfId="0" applyNumberFormat="1" applyFont="1" applyFill="1" applyBorder="1" applyAlignment="1">
      <alignment horizontal="right" vertical="center"/>
    </xf>
    <xf numFmtId="3" fontId="17" fillId="7" borderId="0" xfId="0" applyNumberFormat="1" applyFont="1" applyFill="1" applyBorder="1" applyAlignment="1">
      <alignment horizontal="right" vertical="center"/>
    </xf>
    <xf numFmtId="3" fontId="17" fillId="7" borderId="26" xfId="0" applyNumberFormat="1" applyFont="1" applyFill="1" applyBorder="1" applyAlignment="1">
      <alignment horizontal="right" vertical="center"/>
    </xf>
    <xf numFmtId="0" fontId="18" fillId="7" borderId="22" xfId="0" applyFont="1" applyFill="1" applyBorder="1" applyAlignment="1">
      <alignment horizontal="left" vertical="center"/>
    </xf>
    <xf numFmtId="0" fontId="18" fillId="7" borderId="0" xfId="0" applyFont="1" applyFill="1" applyBorder="1" applyAlignment="1">
      <alignment horizontal="left" vertical="center"/>
    </xf>
    <xf numFmtId="0" fontId="18" fillId="7" borderId="26" xfId="0" applyFont="1" applyFill="1" applyBorder="1" applyAlignment="1">
      <alignment horizontal="left" vertical="center"/>
    </xf>
    <xf numFmtId="3" fontId="17" fillId="7" borderId="20" xfId="0" applyNumberFormat="1" applyFont="1" applyFill="1" applyBorder="1" applyAlignment="1">
      <alignment horizontal="right" vertical="center"/>
    </xf>
    <xf numFmtId="3" fontId="17" fillId="7" borderId="57" xfId="0" applyNumberFormat="1" applyFont="1" applyFill="1" applyBorder="1" applyAlignment="1">
      <alignment horizontal="right" vertical="center"/>
    </xf>
    <xf numFmtId="3" fontId="17" fillId="7" borderId="66" xfId="0" applyNumberFormat="1" applyFont="1" applyFill="1" applyBorder="1" applyAlignment="1">
      <alignment horizontal="right" vertical="center"/>
    </xf>
    <xf numFmtId="3" fontId="17" fillId="7" borderId="61" xfId="0" applyNumberFormat="1" applyFont="1" applyFill="1" applyBorder="1" applyAlignment="1">
      <alignment horizontal="right" vertical="center"/>
    </xf>
    <xf numFmtId="3" fontId="17" fillId="7" borderId="62" xfId="0" applyNumberFormat="1" applyFont="1" applyFill="1" applyBorder="1" applyAlignment="1">
      <alignment horizontal="right" vertical="center"/>
    </xf>
    <xf numFmtId="3" fontId="17" fillId="7" borderId="63" xfId="0" applyNumberFormat="1" applyFont="1" applyFill="1" applyBorder="1" applyAlignment="1">
      <alignment horizontal="right" vertical="center"/>
    </xf>
    <xf numFmtId="0" fontId="18" fillId="7" borderId="15" xfId="0" applyFont="1" applyFill="1" applyBorder="1" applyAlignment="1">
      <alignment horizontal="left" vertical="center"/>
    </xf>
    <xf numFmtId="3" fontId="17" fillId="7" borderId="19" xfId="0" applyNumberFormat="1" applyFont="1" applyFill="1" applyBorder="1" applyAlignment="1">
      <alignment horizontal="right" vertical="center"/>
    </xf>
    <xf numFmtId="0" fontId="18" fillId="7" borderId="21" xfId="0" applyFont="1" applyFill="1" applyBorder="1" applyAlignment="1">
      <alignment horizontal="left" vertical="center"/>
    </xf>
    <xf numFmtId="0" fontId="18" fillId="7" borderId="64" xfId="0" applyFont="1" applyFill="1" applyBorder="1" applyAlignment="1">
      <alignment horizontal="left" vertical="center"/>
    </xf>
    <xf numFmtId="0" fontId="18" fillId="7" borderId="17" xfId="0" applyFont="1" applyFill="1" applyBorder="1" applyAlignment="1">
      <alignment horizontal="left" vertical="center"/>
    </xf>
    <xf numFmtId="0" fontId="18" fillId="7" borderId="60" xfId="0" applyFont="1" applyFill="1" applyBorder="1" applyAlignment="1">
      <alignment horizontal="left" vertical="center"/>
    </xf>
    <xf numFmtId="0" fontId="18" fillId="7" borderId="65" xfId="0" applyFont="1" applyFill="1" applyBorder="1" applyAlignment="1">
      <alignment horizontal="left" vertical="center"/>
    </xf>
    <xf numFmtId="0" fontId="18" fillId="7" borderId="27" xfId="0" applyFont="1" applyFill="1" applyBorder="1" applyAlignment="1">
      <alignment horizontal="left" vertical="center"/>
    </xf>
    <xf numFmtId="0" fontId="18" fillId="7" borderId="28" xfId="0" applyFont="1" applyFill="1" applyBorder="1" applyAlignment="1">
      <alignment horizontal="left" vertical="center"/>
    </xf>
    <xf numFmtId="0" fontId="18" fillId="7" borderId="54" xfId="0" applyFont="1" applyFill="1" applyBorder="1" applyAlignment="1">
      <alignment horizontal="center" vertical="center"/>
    </xf>
    <xf numFmtId="0" fontId="18" fillId="7" borderId="55" xfId="0" applyFont="1" applyFill="1" applyBorder="1" applyAlignment="1">
      <alignment horizontal="center" vertical="center"/>
    </xf>
    <xf numFmtId="0" fontId="18" fillId="7" borderId="56" xfId="0" applyFont="1" applyFill="1" applyBorder="1" applyAlignment="1">
      <alignment horizontal="center" vertical="center"/>
    </xf>
    <xf numFmtId="49" fontId="17" fillId="7" borderId="57" xfId="0" applyNumberFormat="1" applyFont="1" applyFill="1" applyBorder="1" applyAlignment="1">
      <alignment horizontal="right" vertical="center"/>
    </xf>
    <xf numFmtId="49" fontId="17" fillId="7" borderId="19" xfId="0" applyNumberFormat="1" applyFont="1" applyFill="1" applyBorder="1" applyAlignment="1">
      <alignment horizontal="right" vertical="center"/>
    </xf>
    <xf numFmtId="0" fontId="18" fillId="7" borderId="28" xfId="0" applyFont="1" applyFill="1" applyBorder="1" applyAlignment="1">
      <alignment vertical="center"/>
    </xf>
    <xf numFmtId="0" fontId="18" fillId="7" borderId="36" xfId="0" applyFont="1" applyFill="1" applyBorder="1" applyAlignment="1">
      <alignment vertical="center"/>
    </xf>
    <xf numFmtId="0" fontId="19" fillId="7" borderId="33" xfId="0" applyFont="1" applyFill="1" applyBorder="1" applyAlignment="1">
      <alignment horizontal="center" vertical="center"/>
    </xf>
    <xf numFmtId="49" fontId="17" fillId="7" borderId="0" xfId="0" applyNumberFormat="1" applyFont="1" applyFill="1" applyBorder="1" applyAlignment="1">
      <alignment horizontal="right" vertical="center"/>
    </xf>
    <xf numFmtId="49" fontId="17" fillId="7" borderId="15" xfId="0" applyNumberFormat="1" applyFont="1" applyFill="1" applyBorder="1" applyAlignment="1">
      <alignment horizontal="right" vertical="center"/>
    </xf>
    <xf numFmtId="0" fontId="18" fillId="7" borderId="17" xfId="0" applyFont="1" applyFill="1" applyBorder="1" applyAlignment="1">
      <alignment vertical="center"/>
    </xf>
    <xf numFmtId="0" fontId="18" fillId="7" borderId="3" xfId="0" applyFont="1" applyFill="1" applyBorder="1" applyAlignment="1">
      <alignment vertical="center"/>
    </xf>
  </cellXfs>
  <cellStyles count="3">
    <cellStyle name="ハイパーリンク" xfId="2" builtinId="8"/>
    <cellStyle name="桁区切り" xfId="1" builtinId="6"/>
    <cellStyle name="標準" xfId="0" builtinId="0"/>
  </cellStyles>
  <dxfs count="0"/>
  <tableStyles count="0" defaultTableStyle="TableStyleMedium2" defaultPivotStyle="PivotStyleLight16"/>
  <colors>
    <mruColors>
      <color rgb="FFFFFFCC"/>
      <color rgb="FFFFFF99"/>
      <color rgb="FFCCFFFF"/>
      <color rgb="FFFFFFFF"/>
      <color rgb="FFFFFF66"/>
      <color rgb="FF006600"/>
      <color rgb="FF99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8" Type="http://schemas.openxmlformats.org/officeDocument/2006/relationships/image" Target="../media/image8.emf"/><Relationship Id="rId3" Type="http://schemas.openxmlformats.org/officeDocument/2006/relationships/image" Target="../media/image3.emf"/><Relationship Id="rId7" Type="http://schemas.openxmlformats.org/officeDocument/2006/relationships/image" Target="../media/image7.png"/><Relationship Id="rId2" Type="http://schemas.openxmlformats.org/officeDocument/2006/relationships/image" Target="../media/image2.png"/><Relationship Id="rId1" Type="http://schemas.openxmlformats.org/officeDocument/2006/relationships/image" Target="../media/image1.emf"/><Relationship Id="rId6" Type="http://schemas.openxmlformats.org/officeDocument/2006/relationships/image" Target="../media/image6.emf"/><Relationship Id="rId5" Type="http://schemas.openxmlformats.org/officeDocument/2006/relationships/image" Target="../media/image5.emf"/><Relationship Id="rId4" Type="http://schemas.openxmlformats.org/officeDocument/2006/relationships/image" Target="../media/image4.png"/></Relationships>
</file>

<file path=xl/drawings/_rels/drawing2.xml.rels><?xml version="1.0" encoding="UTF-8" standalone="yes"?>
<Relationships xmlns="http://schemas.openxmlformats.org/package/2006/relationships"><Relationship Id="rId3" Type="http://schemas.openxmlformats.org/officeDocument/2006/relationships/image" Target="../media/image11.emf"/><Relationship Id="rId2" Type="http://schemas.openxmlformats.org/officeDocument/2006/relationships/image" Target="../media/image10.png"/><Relationship Id="rId1" Type="http://schemas.openxmlformats.org/officeDocument/2006/relationships/image" Target="../media/image9.emf"/><Relationship Id="rId5" Type="http://schemas.openxmlformats.org/officeDocument/2006/relationships/image" Target="../media/image12.png"/><Relationship Id="rId4" Type="http://schemas.openxmlformats.org/officeDocument/2006/relationships/image" Target="../media/image7.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353786</xdr:rowOff>
    </xdr:from>
    <xdr:to>
      <xdr:col>26</xdr:col>
      <xdr:colOff>1201902</xdr:colOff>
      <xdr:row>9</xdr:row>
      <xdr:rowOff>231321</xdr:rowOff>
    </xdr:to>
    <xdr:pic>
      <xdr:nvPicPr>
        <xdr:cNvPr id="29" name="図 28">
          <a:extLst>
            <a:ext uri="{FF2B5EF4-FFF2-40B4-BE49-F238E27FC236}">
              <a16:creationId xmlns:a16="http://schemas.microsoft.com/office/drawing/2014/main" id="{00000000-0008-0000-0000-00001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53786"/>
          <a:ext cx="15176438" cy="718457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49059</xdr:colOff>
      <xdr:row>0</xdr:row>
      <xdr:rowOff>2482025</xdr:rowOff>
    </xdr:from>
    <xdr:to>
      <xdr:col>7</xdr:col>
      <xdr:colOff>293347</xdr:colOff>
      <xdr:row>0</xdr:row>
      <xdr:rowOff>3224893</xdr:rowOff>
    </xdr:to>
    <xdr:sp macro="" textlink="">
      <xdr:nvSpPr>
        <xdr:cNvPr id="304" name="角丸四角形 303">
          <a:extLst>
            <a:ext uri="{FF2B5EF4-FFF2-40B4-BE49-F238E27FC236}">
              <a16:creationId xmlns:a16="http://schemas.microsoft.com/office/drawing/2014/main" id="{00000000-0008-0000-0000-000030010000}"/>
            </a:ext>
          </a:extLst>
        </xdr:cNvPr>
        <xdr:cNvSpPr/>
      </xdr:nvSpPr>
      <xdr:spPr>
        <a:xfrm>
          <a:off x="321202" y="2482025"/>
          <a:ext cx="4707431" cy="742868"/>
        </a:xfrm>
        <a:prstGeom prst="roundRect">
          <a:avLst/>
        </a:prstGeom>
        <a:solidFill>
          <a:schemeClr val="accent3">
            <a:lumMod val="20000"/>
            <a:lumOff val="80000"/>
          </a:schemeClr>
        </a:solidFill>
        <a:ln>
          <a:solidFill>
            <a:schemeClr val="accent3">
              <a:lumMod val="40000"/>
              <a:lumOff val="6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latin typeface="BIZ UDPゴシック" panose="020B0400000000000000" pitchFamily="50" charset="-128"/>
              <a:ea typeface="BIZ UDPゴシック" panose="020B0400000000000000" pitchFamily="50" charset="-128"/>
            </a:rPr>
            <a:t>「</a:t>
          </a:r>
          <a:r>
            <a:rPr kumimoji="1" lang="ja-JP" altLang="en-US" sz="1100" b="1">
              <a:solidFill>
                <a:schemeClr val="tx1"/>
              </a:solidFill>
              <a:latin typeface="BIZ UDPゴシック" panose="020B0400000000000000" pitchFamily="50" charset="-128"/>
              <a:ea typeface="BIZ UDPゴシック" panose="020B0400000000000000" pitchFamily="50" charset="-128"/>
            </a:rPr>
            <a:t>③非自発軽減</a:t>
          </a:r>
          <a:r>
            <a:rPr kumimoji="1" lang="ja-JP" altLang="en-US" sz="1100">
              <a:solidFill>
                <a:schemeClr val="tx1"/>
              </a:solidFill>
              <a:latin typeface="BIZ UDPゴシック" panose="020B0400000000000000" pitchFamily="50" charset="-128"/>
              <a:ea typeface="BIZ UDPゴシック" panose="020B0400000000000000" pitchFamily="50" charset="-128"/>
            </a:rPr>
            <a:t>」の場所に「</a:t>
          </a:r>
          <a:r>
            <a:rPr kumimoji="1" lang="ja-JP" altLang="en-US" sz="1100" b="1">
              <a:solidFill>
                <a:schemeClr val="tx1"/>
              </a:solidFill>
              <a:latin typeface="BIZ UDPゴシック" panose="020B0400000000000000" pitchFamily="50" charset="-128"/>
              <a:ea typeface="BIZ UDPゴシック" panose="020B0400000000000000" pitchFamily="50" charset="-128"/>
            </a:rPr>
            <a:t>該当</a:t>
          </a:r>
          <a:r>
            <a:rPr kumimoji="1" lang="ja-JP" altLang="en-US" sz="1100">
              <a:solidFill>
                <a:schemeClr val="tx1"/>
              </a:solidFill>
              <a:latin typeface="BIZ UDPゴシック" panose="020B0400000000000000" pitchFamily="50" charset="-128"/>
              <a:ea typeface="BIZ UDPゴシック" panose="020B0400000000000000" pitchFamily="50" charset="-128"/>
            </a:rPr>
            <a:t>」と入力することで、非自発的失業者に係る国民健康保険税の軽減に該当した場合の計算ができます。</a:t>
          </a:r>
          <a:endParaRPr kumimoji="1" lang="en-US" altLang="ja-JP" sz="1100">
            <a:solidFill>
              <a:schemeClr val="tx1"/>
            </a:solidFill>
            <a:latin typeface="BIZ UDPゴシック" panose="020B0400000000000000" pitchFamily="50" charset="-128"/>
            <a:ea typeface="BIZ UDPゴシック" panose="020B0400000000000000" pitchFamily="50" charset="-128"/>
          </a:endParaRPr>
        </a:p>
      </xdr:txBody>
    </xdr:sp>
    <xdr:clientData/>
  </xdr:twoCellAnchor>
  <xdr:twoCellAnchor editAs="oneCell">
    <xdr:from>
      <xdr:col>7</xdr:col>
      <xdr:colOff>814190</xdr:colOff>
      <xdr:row>0</xdr:row>
      <xdr:rowOff>680356</xdr:rowOff>
    </xdr:from>
    <xdr:to>
      <xdr:col>20</xdr:col>
      <xdr:colOff>287548</xdr:colOff>
      <xdr:row>0</xdr:row>
      <xdr:rowOff>3646714</xdr:rowOff>
    </xdr:to>
    <xdr:pic>
      <xdr:nvPicPr>
        <xdr:cNvPr id="10" name="図 9">
          <a:extLst>
            <a:ext uri="{FF2B5EF4-FFF2-40B4-BE49-F238E27FC236}">
              <a16:creationId xmlns:a16="http://schemas.microsoft.com/office/drawing/2014/main" id="{00000000-0008-0000-0000-00000A000000}"/>
            </a:ext>
          </a:extLst>
        </xdr:cNvPr>
        <xdr:cNvPicPr>
          <a:picLocks noChangeAspect="1"/>
        </xdr:cNvPicPr>
      </xdr:nvPicPr>
      <xdr:blipFill>
        <a:blip xmlns:r="http://schemas.openxmlformats.org/officeDocument/2006/relationships" r:embed="rId2"/>
        <a:stretch>
          <a:fillRect/>
        </a:stretch>
      </xdr:blipFill>
      <xdr:spPr>
        <a:xfrm>
          <a:off x="5524498" y="680356"/>
          <a:ext cx="6610584" cy="2966358"/>
        </a:xfrm>
        <a:prstGeom prst="rect">
          <a:avLst/>
        </a:prstGeom>
      </xdr:spPr>
    </xdr:pic>
    <xdr:clientData/>
  </xdr:twoCellAnchor>
  <xdr:twoCellAnchor>
    <xdr:from>
      <xdr:col>7</xdr:col>
      <xdr:colOff>1002392</xdr:colOff>
      <xdr:row>0</xdr:row>
      <xdr:rowOff>1111249</xdr:rowOff>
    </xdr:from>
    <xdr:to>
      <xdr:col>10</xdr:col>
      <xdr:colOff>285750</xdr:colOff>
      <xdr:row>0</xdr:row>
      <xdr:rowOff>2299606</xdr:rowOff>
    </xdr:to>
    <xdr:sp macro="" textlink="">
      <xdr:nvSpPr>
        <xdr:cNvPr id="28" name="角丸四角形 27">
          <a:extLst>
            <a:ext uri="{FF2B5EF4-FFF2-40B4-BE49-F238E27FC236}">
              <a16:creationId xmlns:a16="http://schemas.microsoft.com/office/drawing/2014/main" id="{00000000-0008-0000-0000-00001C000000}"/>
            </a:ext>
          </a:extLst>
        </xdr:cNvPr>
        <xdr:cNvSpPr/>
      </xdr:nvSpPr>
      <xdr:spPr>
        <a:xfrm>
          <a:off x="5642428" y="1111249"/>
          <a:ext cx="1882322" cy="1188357"/>
        </a:xfrm>
        <a:prstGeom prst="roundRect">
          <a:avLst/>
        </a:prstGeom>
        <a:noFill/>
        <a:ln w="50800" cmpd="sng">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517072</xdr:colOff>
      <xdr:row>0</xdr:row>
      <xdr:rowOff>1347109</xdr:rowOff>
    </xdr:from>
    <xdr:to>
      <xdr:col>7</xdr:col>
      <xdr:colOff>929820</xdr:colOff>
      <xdr:row>0</xdr:row>
      <xdr:rowOff>1771865</xdr:rowOff>
    </xdr:to>
    <xdr:sp macro="" textlink="">
      <xdr:nvSpPr>
        <xdr:cNvPr id="33" name="右矢印 32">
          <a:extLst>
            <a:ext uri="{FF2B5EF4-FFF2-40B4-BE49-F238E27FC236}">
              <a16:creationId xmlns:a16="http://schemas.microsoft.com/office/drawing/2014/main" id="{00000000-0008-0000-0000-000021000000}"/>
            </a:ext>
          </a:extLst>
        </xdr:cNvPr>
        <xdr:cNvSpPr/>
      </xdr:nvSpPr>
      <xdr:spPr>
        <a:xfrm>
          <a:off x="5238751" y="1347109"/>
          <a:ext cx="412748" cy="424756"/>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11</xdr:col>
      <xdr:colOff>423498</xdr:colOff>
      <xdr:row>0</xdr:row>
      <xdr:rowOff>1147144</xdr:rowOff>
    </xdr:from>
    <xdr:to>
      <xdr:col>21</xdr:col>
      <xdr:colOff>26096</xdr:colOff>
      <xdr:row>0</xdr:row>
      <xdr:rowOff>2233249</xdr:rowOff>
    </xdr:to>
    <xdr:sp macro="" textlink="">
      <xdr:nvSpPr>
        <xdr:cNvPr id="37" name="角丸四角形 36">
          <a:extLst>
            <a:ext uri="{FF2B5EF4-FFF2-40B4-BE49-F238E27FC236}">
              <a16:creationId xmlns:a16="http://schemas.microsoft.com/office/drawing/2014/main" id="{00000000-0008-0000-0000-000025000000}"/>
            </a:ext>
          </a:extLst>
        </xdr:cNvPr>
        <xdr:cNvSpPr/>
      </xdr:nvSpPr>
      <xdr:spPr>
        <a:xfrm>
          <a:off x="8565416" y="1147144"/>
          <a:ext cx="3608317" cy="1086105"/>
        </a:xfrm>
        <a:prstGeom prst="roundRect">
          <a:avLst/>
        </a:prstGeom>
        <a:noFill/>
        <a:ln w="50800" cmpd="sng">
          <a:solidFill>
            <a:srgbClr val="C00000"/>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xdr:col>
      <xdr:colOff>394607</xdr:colOff>
      <xdr:row>0</xdr:row>
      <xdr:rowOff>1877786</xdr:rowOff>
    </xdr:from>
    <xdr:to>
      <xdr:col>11</xdr:col>
      <xdr:colOff>330783</xdr:colOff>
      <xdr:row>0</xdr:row>
      <xdr:rowOff>2231571</xdr:rowOff>
    </xdr:to>
    <xdr:sp macro="" textlink="">
      <xdr:nvSpPr>
        <xdr:cNvPr id="35" name="角丸四角形 34">
          <a:extLst>
            <a:ext uri="{FF2B5EF4-FFF2-40B4-BE49-F238E27FC236}">
              <a16:creationId xmlns:a16="http://schemas.microsoft.com/office/drawing/2014/main" id="{00000000-0008-0000-0000-000023000000}"/>
            </a:ext>
          </a:extLst>
        </xdr:cNvPr>
        <xdr:cNvSpPr/>
      </xdr:nvSpPr>
      <xdr:spPr>
        <a:xfrm>
          <a:off x="7633607" y="1877786"/>
          <a:ext cx="779819" cy="353785"/>
        </a:xfrm>
        <a:prstGeom prst="roundRect">
          <a:avLst/>
        </a:prstGeom>
        <a:noFill/>
        <a:ln w="50800" cmpd="sng">
          <a:solidFill>
            <a:srgbClr val="00B0F0"/>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544285</xdr:colOff>
      <xdr:row>0</xdr:row>
      <xdr:rowOff>2326822</xdr:rowOff>
    </xdr:from>
    <xdr:to>
      <xdr:col>11</xdr:col>
      <xdr:colOff>290286</xdr:colOff>
      <xdr:row>0</xdr:row>
      <xdr:rowOff>2925535</xdr:rowOff>
    </xdr:to>
    <xdr:sp macro="" textlink="">
      <xdr:nvSpPr>
        <xdr:cNvPr id="41" name="屈折矢印 40">
          <a:extLst>
            <a:ext uri="{FF2B5EF4-FFF2-40B4-BE49-F238E27FC236}">
              <a16:creationId xmlns:a16="http://schemas.microsoft.com/office/drawing/2014/main" id="{00000000-0008-0000-0000-000029000000}"/>
            </a:ext>
          </a:extLst>
        </xdr:cNvPr>
        <xdr:cNvSpPr/>
      </xdr:nvSpPr>
      <xdr:spPr>
        <a:xfrm>
          <a:off x="5265964" y="2326822"/>
          <a:ext cx="2984501" cy="598713"/>
        </a:xfrm>
        <a:prstGeom prst="bentUpArrow">
          <a:avLst>
            <a:gd name="adj1" fmla="val 38735"/>
            <a:gd name="adj2" fmla="val 43886"/>
            <a:gd name="adj3" fmla="val 38736"/>
          </a:avLst>
        </a:prstGeom>
        <a:solidFill>
          <a:srgbClr val="00B0F0"/>
        </a:solidFill>
        <a:ln>
          <a:solidFill>
            <a:srgbClr val="00B0F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585108</xdr:colOff>
      <xdr:row>0</xdr:row>
      <xdr:rowOff>2684075</xdr:rowOff>
    </xdr:from>
    <xdr:to>
      <xdr:col>19</xdr:col>
      <xdr:colOff>43934</xdr:colOff>
      <xdr:row>2</xdr:row>
      <xdr:rowOff>27214</xdr:rowOff>
    </xdr:to>
    <xdr:sp macro="" textlink="">
      <xdr:nvSpPr>
        <xdr:cNvPr id="43" name="屈折矢印 42">
          <a:extLst>
            <a:ext uri="{FF2B5EF4-FFF2-40B4-BE49-F238E27FC236}">
              <a16:creationId xmlns:a16="http://schemas.microsoft.com/office/drawing/2014/main" id="{00000000-0008-0000-0000-00002B000000}"/>
            </a:ext>
          </a:extLst>
        </xdr:cNvPr>
        <xdr:cNvSpPr/>
      </xdr:nvSpPr>
      <xdr:spPr>
        <a:xfrm>
          <a:off x="5306787" y="2684075"/>
          <a:ext cx="4874468" cy="1452496"/>
        </a:xfrm>
        <a:prstGeom prst="bentUpArrow">
          <a:avLst>
            <a:gd name="adj1" fmla="val 8465"/>
            <a:gd name="adj2" fmla="val 11809"/>
            <a:gd name="adj3" fmla="val 17981"/>
          </a:avLst>
        </a:prstGeom>
        <a:solidFill>
          <a:srgbClr val="C00000"/>
        </a:solidFill>
        <a:ln>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editAs="oneCell">
    <xdr:from>
      <xdr:col>10</xdr:col>
      <xdr:colOff>493060</xdr:colOff>
      <xdr:row>0</xdr:row>
      <xdr:rowOff>67236</xdr:rowOff>
    </xdr:from>
    <xdr:to>
      <xdr:col>22</xdr:col>
      <xdr:colOff>124741</xdr:colOff>
      <xdr:row>0</xdr:row>
      <xdr:rowOff>605118</xdr:rowOff>
    </xdr:to>
    <xdr:pic>
      <xdr:nvPicPr>
        <xdr:cNvPr id="26" name="図 25">
          <a:extLst>
            <a:ext uri="{FF2B5EF4-FFF2-40B4-BE49-F238E27FC236}">
              <a16:creationId xmlns:a16="http://schemas.microsoft.com/office/drawing/2014/main" id="{00000000-0008-0000-0000-00001A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7337453" y="67236"/>
          <a:ext cx="4856824" cy="53788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20</xdr:col>
      <xdr:colOff>69633</xdr:colOff>
      <xdr:row>0</xdr:row>
      <xdr:rowOff>2711558</xdr:rowOff>
    </xdr:from>
    <xdr:to>
      <xdr:col>21</xdr:col>
      <xdr:colOff>40820</xdr:colOff>
      <xdr:row>2</xdr:row>
      <xdr:rowOff>217714</xdr:rowOff>
    </xdr:to>
    <xdr:sp macro="" textlink="">
      <xdr:nvSpPr>
        <xdr:cNvPr id="14" name="上矢印 13">
          <a:extLst>
            <a:ext uri="{FF2B5EF4-FFF2-40B4-BE49-F238E27FC236}">
              <a16:creationId xmlns:a16="http://schemas.microsoft.com/office/drawing/2014/main" id="{00000000-0008-0000-0000-00000E000000}"/>
            </a:ext>
          </a:extLst>
        </xdr:cNvPr>
        <xdr:cNvSpPr/>
      </xdr:nvSpPr>
      <xdr:spPr>
        <a:xfrm rot="10800000">
          <a:off x="11622097" y="2711558"/>
          <a:ext cx="270544" cy="1887656"/>
        </a:xfrm>
        <a:prstGeom prst="upArrow">
          <a:avLst/>
        </a:prstGeom>
        <a:solidFill>
          <a:schemeClr val="accent5">
            <a:lumMod val="20000"/>
            <a:lumOff val="80000"/>
          </a:schemeClr>
        </a:solidFill>
        <a:ln>
          <a:solidFill>
            <a:srgbClr val="002060"/>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44824</xdr:colOff>
      <xdr:row>10</xdr:row>
      <xdr:rowOff>44824</xdr:rowOff>
    </xdr:from>
    <xdr:to>
      <xdr:col>5</xdr:col>
      <xdr:colOff>1098176</xdr:colOff>
      <xdr:row>10</xdr:row>
      <xdr:rowOff>425824</xdr:rowOff>
    </xdr:to>
    <xdr:sp macro="" textlink="" fLocksText="0">
      <xdr:nvSpPr>
        <xdr:cNvPr id="2" name="テキスト ボックス 1">
          <a:extLst>
            <a:ext uri="{FF2B5EF4-FFF2-40B4-BE49-F238E27FC236}">
              <a16:creationId xmlns:a16="http://schemas.microsoft.com/office/drawing/2014/main" id="{00000000-0008-0000-0000-000002000000}"/>
            </a:ext>
          </a:extLst>
        </xdr:cNvPr>
        <xdr:cNvSpPr txBox="1"/>
      </xdr:nvSpPr>
      <xdr:spPr>
        <a:xfrm>
          <a:off x="313765" y="6286500"/>
          <a:ext cx="2891117" cy="381000"/>
        </a:xfrm>
        <a:prstGeom prst="rect">
          <a:avLst/>
        </a:prstGeom>
        <a:solidFill>
          <a:schemeClr val="lt1"/>
        </a:solidFill>
        <a:ln w="317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400" b="1"/>
        </a:p>
      </xdr:txBody>
    </xdr:sp>
    <xdr:clientData/>
  </xdr:twoCellAnchor>
  <xdr:twoCellAnchor editAs="oneCell">
    <xdr:from>
      <xdr:col>6</xdr:col>
      <xdr:colOff>57151</xdr:colOff>
      <xdr:row>10</xdr:row>
      <xdr:rowOff>137006</xdr:rowOff>
    </xdr:from>
    <xdr:to>
      <xdr:col>6</xdr:col>
      <xdr:colOff>342901</xdr:colOff>
      <xdr:row>10</xdr:row>
      <xdr:rowOff>429812</xdr:rowOff>
    </xdr:to>
    <xdr:pic>
      <xdr:nvPicPr>
        <xdr:cNvPr id="34" name="図 33">
          <a:extLst>
            <a:ext uri="{FF2B5EF4-FFF2-40B4-BE49-F238E27FC236}">
              <a16:creationId xmlns:a16="http://schemas.microsoft.com/office/drawing/2014/main" id="{00000000-0008-0000-0000-000022000000}"/>
            </a:ext>
          </a:extLst>
        </xdr:cNvPr>
        <xdr:cNvPicPr>
          <a:picLocks noChangeAspect="1"/>
        </xdr:cNvPicPr>
      </xdr:nvPicPr>
      <xdr:blipFill>
        <a:blip xmlns:r="http://schemas.openxmlformats.org/officeDocument/2006/relationships" r:embed="rId4"/>
        <a:stretch>
          <a:fillRect/>
        </a:stretch>
      </xdr:blipFill>
      <xdr:spPr>
        <a:xfrm>
          <a:off x="3267076" y="6394931"/>
          <a:ext cx="285750" cy="292806"/>
        </a:xfrm>
        <a:prstGeom prst="rect">
          <a:avLst/>
        </a:prstGeom>
      </xdr:spPr>
    </xdr:pic>
    <xdr:clientData/>
  </xdr:twoCellAnchor>
  <xdr:twoCellAnchor editAs="oneCell">
    <xdr:from>
      <xdr:col>1</xdr:col>
      <xdr:colOff>9527</xdr:colOff>
      <xdr:row>0</xdr:row>
      <xdr:rowOff>469447</xdr:rowOff>
    </xdr:from>
    <xdr:to>
      <xdr:col>7</xdr:col>
      <xdr:colOff>503857</xdr:colOff>
      <xdr:row>0</xdr:row>
      <xdr:rowOff>636657</xdr:rowOff>
    </xdr:to>
    <xdr:pic>
      <xdr:nvPicPr>
        <xdr:cNvPr id="40" name="図 39">
          <a:extLst>
            <a:ext uri="{FF2B5EF4-FFF2-40B4-BE49-F238E27FC236}">
              <a16:creationId xmlns:a16="http://schemas.microsoft.com/office/drawing/2014/main" id="{00000000-0008-0000-0000-000028000000}"/>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276227" y="469447"/>
          <a:ext cx="4946195" cy="16721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10</xdr:col>
      <xdr:colOff>299357</xdr:colOff>
      <xdr:row>2</xdr:row>
      <xdr:rowOff>181428</xdr:rowOff>
    </xdr:from>
    <xdr:to>
      <xdr:col>25</xdr:col>
      <xdr:colOff>190500</xdr:colOff>
      <xdr:row>6</xdr:row>
      <xdr:rowOff>326571</xdr:rowOff>
    </xdr:to>
    <xdr:sp macro="" textlink="">
      <xdr:nvSpPr>
        <xdr:cNvPr id="71" name="横巻き 70">
          <a:extLst>
            <a:ext uri="{FF2B5EF4-FFF2-40B4-BE49-F238E27FC236}">
              <a16:creationId xmlns:a16="http://schemas.microsoft.com/office/drawing/2014/main" id="{00000000-0008-0000-0000-000047000000}"/>
            </a:ext>
          </a:extLst>
        </xdr:cNvPr>
        <xdr:cNvSpPr/>
      </xdr:nvSpPr>
      <xdr:spPr>
        <a:xfrm>
          <a:off x="7143750" y="4562928"/>
          <a:ext cx="5252357" cy="1614714"/>
        </a:xfrm>
        <a:prstGeom prst="horizontalScroll">
          <a:avLst/>
        </a:prstGeom>
        <a:solidFill>
          <a:schemeClr val="bg1">
            <a:lumMod val="95000"/>
          </a:schemeClr>
        </a:solidFill>
        <a:ln>
          <a:solidFill>
            <a:schemeClr val="tx1">
              <a:lumMod val="85000"/>
              <a:lumOff val="1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a:solidFill>
                <a:sysClr val="windowText" lastClr="000000"/>
              </a:solidFill>
              <a:latin typeface="BIZ UDPゴシック" panose="020B0400000000000000" pitchFamily="50" charset="-128"/>
              <a:ea typeface="BIZ UDPゴシック" panose="020B0400000000000000" pitchFamily="50" charset="-128"/>
            </a:rPr>
            <a:t>令和</a:t>
          </a:r>
          <a:r>
            <a:rPr kumimoji="1" lang="en-US" altLang="ja-JP" sz="1200">
              <a:solidFill>
                <a:sysClr val="windowText" lastClr="000000"/>
              </a:solidFill>
              <a:latin typeface="BIZ UDPゴシック" panose="020B0400000000000000" pitchFamily="50" charset="-128"/>
              <a:ea typeface="BIZ UDPゴシック" panose="020B0400000000000000" pitchFamily="50" charset="-128"/>
            </a:rPr>
            <a:t>7</a:t>
          </a:r>
          <a:r>
            <a:rPr kumimoji="1" lang="ja-JP" altLang="en-US" sz="1200">
              <a:solidFill>
                <a:sysClr val="windowText" lastClr="000000"/>
              </a:solidFill>
              <a:latin typeface="BIZ UDPゴシック" panose="020B0400000000000000" pitchFamily="50" charset="-128"/>
              <a:ea typeface="BIZ UDPゴシック" panose="020B0400000000000000" pitchFamily="50" charset="-128"/>
            </a:rPr>
            <a:t>年度の試算をする際には・・・</a:t>
          </a:r>
          <a:endParaRPr kumimoji="1" lang="en-US" altLang="ja-JP" sz="1200">
            <a:solidFill>
              <a:sysClr val="windowText" lastClr="000000"/>
            </a:solidFill>
            <a:latin typeface="BIZ UDPゴシック" panose="020B0400000000000000" pitchFamily="50" charset="-128"/>
            <a:ea typeface="BIZ UDPゴシック" panose="020B0400000000000000" pitchFamily="50" charset="-128"/>
          </a:endParaRPr>
        </a:p>
        <a:p>
          <a:pPr algn="l"/>
          <a:endParaRPr kumimoji="1" lang="en-US" altLang="ja-JP" sz="1200">
            <a:solidFill>
              <a:sysClr val="windowText" lastClr="000000"/>
            </a:solidFill>
            <a:latin typeface="BIZ UDPゴシック" panose="020B0400000000000000" pitchFamily="50" charset="-128"/>
            <a:ea typeface="BIZ UDPゴシック" panose="020B0400000000000000" pitchFamily="50" charset="-128"/>
          </a:endParaRPr>
        </a:p>
        <a:p>
          <a:pPr algn="l"/>
          <a:r>
            <a:rPr kumimoji="1" lang="ja-JP" altLang="en-US" sz="1400" b="1" u="none">
              <a:solidFill>
                <a:sysClr val="windowText" lastClr="000000"/>
              </a:solidFill>
              <a:latin typeface="BIZ UDPゴシック" panose="020B0400000000000000" pitchFamily="50" charset="-128"/>
              <a:ea typeface="BIZ UDPゴシック" panose="020B0400000000000000" pitchFamily="50" charset="-128"/>
            </a:rPr>
            <a:t>令和</a:t>
          </a:r>
          <a:r>
            <a:rPr kumimoji="1" lang="en-US" altLang="ja-JP" sz="1400" b="1" u="none">
              <a:solidFill>
                <a:sysClr val="windowText" lastClr="000000"/>
              </a:solidFill>
              <a:latin typeface="BIZ UDPゴシック" panose="020B0400000000000000" pitchFamily="50" charset="-128"/>
              <a:ea typeface="BIZ UDPゴシック" panose="020B0400000000000000" pitchFamily="50" charset="-128"/>
            </a:rPr>
            <a:t>6</a:t>
          </a:r>
          <a:r>
            <a:rPr kumimoji="1" lang="ja-JP" altLang="en-US" sz="1400" b="1" u="none">
              <a:solidFill>
                <a:sysClr val="windowText" lastClr="000000"/>
              </a:solidFill>
              <a:latin typeface="BIZ UDPゴシック" panose="020B0400000000000000" pitchFamily="50" charset="-128"/>
              <a:ea typeface="BIZ UDPゴシック" panose="020B0400000000000000" pitchFamily="50" charset="-128"/>
            </a:rPr>
            <a:t>年１月１日から１２月３１日分まで</a:t>
          </a:r>
          <a:r>
            <a:rPr kumimoji="1" lang="ja-JP" altLang="en-US" sz="1400" b="0" u="none">
              <a:solidFill>
                <a:sysClr val="windowText" lastClr="000000"/>
              </a:solidFill>
              <a:latin typeface="BIZ UDPゴシック" panose="020B0400000000000000" pitchFamily="50" charset="-128"/>
              <a:ea typeface="BIZ UDPゴシック" panose="020B0400000000000000" pitchFamily="50" charset="-128"/>
            </a:rPr>
            <a:t>の収入、所得を入力して下さい</a:t>
          </a:r>
          <a:r>
            <a:rPr kumimoji="1" lang="ja-JP" altLang="en-US" sz="1200" b="0" u="none">
              <a:solidFill>
                <a:sysClr val="windowText" lastClr="000000"/>
              </a:solidFill>
              <a:latin typeface="BIZ UDPゴシック" panose="020B0400000000000000" pitchFamily="50" charset="-128"/>
              <a:ea typeface="BIZ UDPゴシック" panose="020B0400000000000000" pitchFamily="50" charset="-128"/>
            </a:rPr>
            <a:t>。</a:t>
          </a:r>
          <a:r>
            <a:rPr kumimoji="1" lang="ja-JP" altLang="en-US" sz="1400" b="1" u="sng" baseline="0">
              <a:solidFill>
                <a:sysClr val="windowText" lastClr="000000"/>
              </a:solidFill>
              <a:latin typeface="BIZ UDPゴシック" panose="020B0400000000000000" pitchFamily="50" charset="-128"/>
              <a:ea typeface="BIZ UDPゴシック" panose="020B0400000000000000" pitchFamily="50" charset="-128"/>
            </a:rPr>
            <a:t> </a:t>
          </a:r>
          <a:endParaRPr kumimoji="1" lang="en-US" altLang="ja-JP" sz="1400" b="1" u="sng">
            <a:solidFill>
              <a:sysClr val="windowText" lastClr="000000"/>
            </a:solidFill>
            <a:latin typeface="BIZ UDPゴシック" panose="020B0400000000000000" pitchFamily="50" charset="-128"/>
            <a:ea typeface="BIZ UDPゴシック" panose="020B0400000000000000" pitchFamily="50" charset="-128"/>
          </a:endParaRPr>
        </a:p>
        <a:p>
          <a:pPr algn="l"/>
          <a:endParaRPr kumimoji="1" lang="ja-JP" altLang="en-US" sz="1100">
            <a:solidFill>
              <a:sysClr val="windowText" lastClr="000000"/>
            </a:solidFill>
          </a:endParaRPr>
        </a:p>
      </xdr:txBody>
    </xdr:sp>
    <xdr:clientData/>
  </xdr:twoCellAnchor>
  <xdr:twoCellAnchor>
    <xdr:from>
      <xdr:col>23</xdr:col>
      <xdr:colOff>258535</xdr:colOff>
      <xdr:row>0</xdr:row>
      <xdr:rowOff>1809750</xdr:rowOff>
    </xdr:from>
    <xdr:to>
      <xdr:col>26</xdr:col>
      <xdr:colOff>971069</xdr:colOff>
      <xdr:row>1</xdr:row>
      <xdr:rowOff>224117</xdr:rowOff>
    </xdr:to>
    <xdr:sp macro="" textlink="">
      <xdr:nvSpPr>
        <xdr:cNvPr id="76" name="角丸四角形吹き出し 75">
          <a:extLst>
            <a:ext uri="{FF2B5EF4-FFF2-40B4-BE49-F238E27FC236}">
              <a16:creationId xmlns:a16="http://schemas.microsoft.com/office/drawing/2014/main" id="{00000000-0008-0000-0000-00004C000000}"/>
            </a:ext>
          </a:extLst>
        </xdr:cNvPr>
        <xdr:cNvSpPr/>
      </xdr:nvSpPr>
      <xdr:spPr>
        <a:xfrm>
          <a:off x="12977211" y="1809750"/>
          <a:ext cx="1855534" cy="2426073"/>
        </a:xfrm>
        <a:prstGeom prst="wedgeRoundRectCallout">
          <a:avLst>
            <a:gd name="adj1" fmla="val -17207"/>
            <a:gd name="adj2" fmla="val -59719"/>
            <a:gd name="adj3" fmla="val 16667"/>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latin typeface="BIZ UDPゴシック" panose="020B0400000000000000" pitchFamily="50" charset="-128"/>
              <a:ea typeface="BIZ UDPゴシック" panose="020B0400000000000000" pitchFamily="50" charset="-128"/>
            </a:rPr>
            <a:t>国保に加入する日を必ず入力して下さい。</a:t>
          </a:r>
          <a:endParaRPr kumimoji="1" lang="en-US" altLang="ja-JP" sz="1100">
            <a:solidFill>
              <a:schemeClr val="tx1"/>
            </a:solidFill>
            <a:latin typeface="BIZ UDPゴシック" panose="020B0400000000000000" pitchFamily="50" charset="-128"/>
            <a:ea typeface="BIZ UDPゴシック" panose="020B0400000000000000" pitchFamily="50" charset="-128"/>
          </a:endParaRPr>
        </a:p>
        <a:p>
          <a:pPr algn="l"/>
          <a:endParaRPr kumimoji="1" lang="en-US" altLang="ja-JP" sz="1100">
            <a:solidFill>
              <a:schemeClr val="tx1"/>
            </a:solidFill>
            <a:latin typeface="BIZ UDPゴシック" panose="020B0400000000000000" pitchFamily="50" charset="-128"/>
            <a:ea typeface="BIZ UDPゴシック" panose="020B0400000000000000" pitchFamily="50" charset="-128"/>
          </a:endParaRPr>
        </a:p>
        <a:p>
          <a:pPr algn="l"/>
          <a:r>
            <a:rPr kumimoji="1" lang="ja-JP" altLang="en-US" sz="1100">
              <a:solidFill>
                <a:schemeClr val="tx1"/>
              </a:solidFill>
              <a:latin typeface="BIZ UDPゴシック" panose="020B0400000000000000" pitchFamily="50" charset="-128"/>
              <a:ea typeface="BIZ UDPゴシック" panose="020B0400000000000000" pitchFamily="50" charset="-128"/>
            </a:rPr>
            <a:t>例</a:t>
          </a:r>
          <a:endParaRPr kumimoji="1" lang="en-US" altLang="ja-JP" sz="1100">
            <a:solidFill>
              <a:schemeClr val="tx1"/>
            </a:solidFill>
            <a:latin typeface="BIZ UDPゴシック" panose="020B0400000000000000" pitchFamily="50" charset="-128"/>
            <a:ea typeface="BIZ UDPゴシック" panose="020B0400000000000000" pitchFamily="50" charset="-128"/>
          </a:endParaRPr>
        </a:p>
        <a:p>
          <a:pPr algn="l"/>
          <a:r>
            <a:rPr kumimoji="1" lang="ja-JP" altLang="en-US" sz="1100">
              <a:solidFill>
                <a:sysClr val="windowText" lastClr="000000"/>
              </a:solidFill>
              <a:latin typeface="BIZ UDPゴシック" panose="020B0400000000000000" pitchFamily="50" charset="-128"/>
              <a:ea typeface="BIZ UDPゴシック" panose="020B0400000000000000" pitchFamily="50" charset="-128"/>
            </a:rPr>
            <a:t>令和</a:t>
          </a:r>
          <a:r>
            <a:rPr kumimoji="1" lang="en-US" altLang="ja-JP" sz="1100">
              <a:solidFill>
                <a:sysClr val="windowText" lastClr="000000"/>
              </a:solidFill>
              <a:latin typeface="BIZ UDPゴシック" panose="020B0400000000000000" pitchFamily="50" charset="-128"/>
              <a:ea typeface="BIZ UDPゴシック" panose="020B0400000000000000" pitchFamily="50" charset="-128"/>
            </a:rPr>
            <a:t>7</a:t>
          </a:r>
          <a:r>
            <a:rPr kumimoji="1" lang="ja-JP" altLang="en-US" sz="1100">
              <a:solidFill>
                <a:sysClr val="windowText" lastClr="000000"/>
              </a:solidFill>
              <a:latin typeface="BIZ UDPゴシック" panose="020B0400000000000000" pitchFamily="50" charset="-128"/>
              <a:ea typeface="BIZ UDPゴシック" panose="020B0400000000000000" pitchFamily="50" charset="-128"/>
            </a:rPr>
            <a:t>年３月３１日</a:t>
          </a:r>
          <a:endParaRPr kumimoji="1" lang="en-US" altLang="ja-JP" sz="1100">
            <a:solidFill>
              <a:sysClr val="windowText" lastClr="000000"/>
            </a:solidFill>
            <a:latin typeface="BIZ UDPゴシック" panose="020B0400000000000000" pitchFamily="50" charset="-128"/>
            <a:ea typeface="BIZ UDPゴシック" panose="020B0400000000000000" pitchFamily="50" charset="-128"/>
          </a:endParaRPr>
        </a:p>
        <a:p>
          <a:pPr algn="l"/>
          <a:r>
            <a:rPr kumimoji="1" lang="ja-JP" altLang="en-US" sz="1100">
              <a:solidFill>
                <a:sysClr val="windowText" lastClr="000000"/>
              </a:solidFill>
              <a:latin typeface="BIZ UDPゴシック" panose="020B0400000000000000" pitchFamily="50" charset="-128"/>
              <a:ea typeface="BIZ UDPゴシック" panose="020B0400000000000000" pitchFamily="50" charset="-128"/>
            </a:rPr>
            <a:t>退職の場合</a:t>
          </a:r>
          <a:endParaRPr kumimoji="1" lang="en-US" altLang="ja-JP" sz="1100">
            <a:solidFill>
              <a:sysClr val="windowText" lastClr="000000"/>
            </a:solidFill>
            <a:latin typeface="BIZ UDPゴシック" panose="020B0400000000000000" pitchFamily="50" charset="-128"/>
            <a:ea typeface="BIZ UDPゴシック" panose="020B0400000000000000" pitchFamily="50" charset="-128"/>
          </a:endParaRPr>
        </a:p>
        <a:p>
          <a:pPr algn="l"/>
          <a:r>
            <a:rPr kumimoji="1" lang="ja-JP" altLang="en-US" sz="1100">
              <a:solidFill>
                <a:sysClr val="windowText" lastClr="000000"/>
              </a:solidFill>
              <a:latin typeface="BIZ UDPゴシック" panose="020B0400000000000000" pitchFamily="50" charset="-128"/>
              <a:ea typeface="BIZ UDPゴシック" panose="020B0400000000000000" pitchFamily="50" charset="-128"/>
            </a:rPr>
            <a:t>　　　　　↓</a:t>
          </a:r>
          <a:endParaRPr kumimoji="1" lang="en-US" altLang="ja-JP" sz="1100">
            <a:solidFill>
              <a:sysClr val="windowText" lastClr="000000"/>
            </a:solidFill>
            <a:latin typeface="BIZ UDPゴシック" panose="020B0400000000000000" pitchFamily="50" charset="-128"/>
            <a:ea typeface="BIZ UDPゴシック" panose="020B0400000000000000" pitchFamily="50" charset="-128"/>
          </a:endParaRPr>
        </a:p>
        <a:p>
          <a:pPr algn="l"/>
          <a:r>
            <a:rPr kumimoji="1" lang="ja-JP" altLang="en-US" sz="1100">
              <a:solidFill>
                <a:sysClr val="windowText" lastClr="000000"/>
              </a:solidFill>
              <a:latin typeface="BIZ UDPゴシック" panose="020B0400000000000000" pitchFamily="50" charset="-128"/>
              <a:ea typeface="BIZ UDPゴシック" panose="020B0400000000000000" pitchFamily="50" charset="-128"/>
            </a:rPr>
            <a:t>令和</a:t>
          </a:r>
          <a:r>
            <a:rPr kumimoji="1" lang="en-US" altLang="ja-JP" sz="1100">
              <a:solidFill>
                <a:sysClr val="windowText" lastClr="000000"/>
              </a:solidFill>
              <a:latin typeface="BIZ UDPゴシック" panose="020B0400000000000000" pitchFamily="50" charset="-128"/>
              <a:ea typeface="BIZ UDPゴシック" panose="020B0400000000000000" pitchFamily="50" charset="-128"/>
            </a:rPr>
            <a:t>7</a:t>
          </a:r>
          <a:r>
            <a:rPr kumimoji="1" lang="ja-JP" altLang="en-US" sz="1100">
              <a:solidFill>
                <a:sysClr val="windowText" lastClr="000000"/>
              </a:solidFill>
              <a:latin typeface="BIZ UDPゴシック" panose="020B0400000000000000" pitchFamily="50" charset="-128"/>
              <a:ea typeface="BIZ UDPゴシック" panose="020B0400000000000000" pitchFamily="50" charset="-128"/>
            </a:rPr>
            <a:t>年４月１日から</a:t>
          </a:r>
          <a:endParaRPr kumimoji="1" lang="en-US" altLang="ja-JP" sz="1100">
            <a:solidFill>
              <a:sysClr val="windowText" lastClr="000000"/>
            </a:solidFill>
            <a:latin typeface="BIZ UDPゴシック" panose="020B0400000000000000" pitchFamily="50" charset="-128"/>
            <a:ea typeface="BIZ UDPゴシック" panose="020B0400000000000000" pitchFamily="50" charset="-128"/>
          </a:endParaRPr>
        </a:p>
        <a:p>
          <a:pPr algn="l"/>
          <a:r>
            <a:rPr kumimoji="1" lang="ja-JP" altLang="en-US" sz="1100">
              <a:solidFill>
                <a:sysClr val="windowText" lastClr="000000"/>
              </a:solidFill>
              <a:latin typeface="BIZ UDPゴシック" panose="020B0400000000000000" pitchFamily="50" charset="-128"/>
              <a:ea typeface="BIZ UDPゴシック" panose="020B0400000000000000" pitchFamily="50" charset="-128"/>
            </a:rPr>
            <a:t>（退職日の翌日が国保加入日となるため）</a:t>
          </a:r>
        </a:p>
      </xdr:txBody>
    </xdr:sp>
    <xdr:clientData/>
  </xdr:twoCellAnchor>
  <xdr:twoCellAnchor>
    <xdr:from>
      <xdr:col>17</xdr:col>
      <xdr:colOff>352294</xdr:colOff>
      <xdr:row>13</xdr:row>
      <xdr:rowOff>104384</xdr:rowOff>
    </xdr:from>
    <xdr:to>
      <xdr:col>26</xdr:col>
      <xdr:colOff>1422227</xdr:colOff>
      <xdr:row>16</xdr:row>
      <xdr:rowOff>417533</xdr:rowOff>
    </xdr:to>
    <xdr:sp macro="" textlink="">
      <xdr:nvSpPr>
        <xdr:cNvPr id="4" name="角丸四角形吹き出し 3">
          <a:extLst>
            <a:ext uri="{FF2B5EF4-FFF2-40B4-BE49-F238E27FC236}">
              <a16:creationId xmlns:a16="http://schemas.microsoft.com/office/drawing/2014/main" id="{00000000-0008-0000-0000-000004000000}"/>
            </a:ext>
          </a:extLst>
        </xdr:cNvPr>
        <xdr:cNvSpPr/>
      </xdr:nvSpPr>
      <xdr:spPr>
        <a:xfrm>
          <a:off x="10634075" y="9564144"/>
          <a:ext cx="4658118" cy="1800615"/>
        </a:xfrm>
        <a:prstGeom prst="wedgeRoundRectCallout">
          <a:avLst>
            <a:gd name="adj1" fmla="val 12105"/>
            <a:gd name="adj2" fmla="val -62063"/>
            <a:gd name="adj3" fmla="val 16667"/>
          </a:avLst>
        </a:prstGeom>
        <a:solidFill>
          <a:schemeClr val="accent6">
            <a:lumMod val="20000"/>
            <a:lumOff val="80000"/>
          </a:schemeClr>
        </a:solidFill>
        <a:ln w="9525"/>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350">
              <a:solidFill>
                <a:sysClr val="windowText" lastClr="000000"/>
              </a:solidFill>
              <a:latin typeface="BIZ UDPゴシック" panose="020B0400000000000000" pitchFamily="50" charset="-128"/>
              <a:ea typeface="BIZ UDPゴシック" panose="020B0400000000000000" pitchFamily="50" charset="-128"/>
            </a:rPr>
            <a:t>国保加入日の属する年度（４月１日から翌年３月末）内に、</a:t>
          </a:r>
          <a:r>
            <a:rPr kumimoji="1" lang="ja-JP" altLang="en-US" sz="1350" b="1" u="sng">
              <a:solidFill>
                <a:sysClr val="windowText" lastClr="000000"/>
              </a:solidFill>
              <a:latin typeface="BIZ UDPゴシック" panose="020B0400000000000000" pitchFamily="50" charset="-128"/>
              <a:ea typeface="BIZ UDPゴシック" panose="020B0400000000000000" pitchFamily="50" charset="-128"/>
            </a:rPr>
            <a:t>４０歳もしくは６５歳</a:t>
          </a:r>
          <a:r>
            <a:rPr kumimoji="1" lang="ja-JP" altLang="en-US" sz="1350">
              <a:solidFill>
                <a:sysClr val="windowText" lastClr="000000"/>
              </a:solidFill>
              <a:latin typeface="BIZ UDPゴシック" panose="020B0400000000000000" pitchFamily="50" charset="-128"/>
              <a:ea typeface="BIZ UDPゴシック" panose="020B0400000000000000" pitchFamily="50" charset="-128"/>
            </a:rPr>
            <a:t>の誕生日を迎える方がいる場合、</a:t>
          </a:r>
          <a:r>
            <a:rPr kumimoji="1" lang="ja-JP" altLang="ja-JP" sz="1350">
              <a:solidFill>
                <a:schemeClr val="dk1"/>
              </a:solidFill>
              <a:effectLst/>
              <a:latin typeface="BIZ UDPゴシック" panose="020B0400000000000000" pitchFamily="50" charset="-128"/>
              <a:ea typeface="BIZ UDPゴシック" panose="020B0400000000000000" pitchFamily="50" charset="-128"/>
              <a:cs typeface="+mn-cs"/>
            </a:rPr>
            <a:t>７５歳になられる方がいる</a:t>
          </a:r>
          <a:r>
            <a:rPr kumimoji="1" lang="ja-JP" altLang="en-US" sz="1350">
              <a:solidFill>
                <a:sysClr val="windowText" lastClr="000000"/>
              </a:solidFill>
              <a:latin typeface="BIZ UDPゴシック" panose="020B0400000000000000" pitchFamily="50" charset="-128"/>
              <a:ea typeface="BIZ UDPゴシック" panose="020B0400000000000000" pitchFamily="50" charset="-128"/>
            </a:rPr>
            <a:t>場合は、計算の方法が異なりますので、試算の際は、本人確認書類をお持ちの上、市役所１階国保年金課または支所にお越しください。</a:t>
          </a:r>
          <a:endParaRPr kumimoji="1" lang="en-US" altLang="ja-JP" sz="1350">
            <a:solidFill>
              <a:sysClr val="windowText" lastClr="000000"/>
            </a:solidFill>
            <a:latin typeface="BIZ UDPゴシック" panose="020B0400000000000000" pitchFamily="50" charset="-128"/>
            <a:ea typeface="BIZ UDPゴシック" panose="020B0400000000000000" pitchFamily="50" charset="-128"/>
          </a:endParaRPr>
        </a:p>
        <a:p>
          <a:pPr algn="l"/>
          <a:endParaRPr kumimoji="1" lang="ja-JP" altLang="en-US" sz="1200">
            <a:solidFill>
              <a:sysClr val="windowText" lastClr="000000"/>
            </a:solidFill>
          </a:endParaRPr>
        </a:p>
      </xdr:txBody>
    </xdr:sp>
    <xdr:clientData/>
  </xdr:twoCellAnchor>
  <xdr:twoCellAnchor>
    <xdr:from>
      <xdr:col>0</xdr:col>
      <xdr:colOff>244929</xdr:colOff>
      <xdr:row>9</xdr:row>
      <xdr:rowOff>13608</xdr:rowOff>
    </xdr:from>
    <xdr:to>
      <xdr:col>8</xdr:col>
      <xdr:colOff>705148</xdr:colOff>
      <xdr:row>9</xdr:row>
      <xdr:rowOff>408214</xdr:rowOff>
    </xdr:to>
    <xdr:sp macro="" textlink="">
      <xdr:nvSpPr>
        <xdr:cNvPr id="13" name="テキスト ボックス 12">
          <a:extLst>
            <a:ext uri="{FF2B5EF4-FFF2-40B4-BE49-F238E27FC236}">
              <a16:creationId xmlns:a16="http://schemas.microsoft.com/office/drawing/2014/main" id="{00000000-0008-0000-0000-00000D000000}"/>
            </a:ext>
          </a:extLst>
        </xdr:cNvPr>
        <xdr:cNvSpPr txBox="1"/>
      </xdr:nvSpPr>
      <xdr:spPr>
        <a:xfrm>
          <a:off x="244929" y="7320644"/>
          <a:ext cx="6324898" cy="39460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800" b="1">
              <a:latin typeface="BIZ UDPゴシック" panose="020B0400000000000000" pitchFamily="50" charset="-128"/>
              <a:ea typeface="BIZ UDPゴシック" panose="020B0400000000000000" pitchFamily="50" charset="-128"/>
            </a:rPr>
            <a:t>令和</a:t>
          </a:r>
          <a:r>
            <a:rPr kumimoji="1" lang="en-US" altLang="ja-JP" sz="1800" b="1">
              <a:latin typeface="BIZ UDPゴシック" panose="020B0400000000000000" pitchFamily="50" charset="-128"/>
              <a:ea typeface="BIZ UDPゴシック" panose="020B0400000000000000" pitchFamily="50" charset="-128"/>
            </a:rPr>
            <a:t>7</a:t>
          </a:r>
          <a:r>
            <a:rPr kumimoji="1" lang="ja-JP" altLang="en-US" sz="1800" b="1">
              <a:latin typeface="BIZ UDPゴシック" panose="020B0400000000000000" pitchFamily="50" charset="-128"/>
              <a:ea typeface="BIZ UDPゴシック" panose="020B0400000000000000" pitchFamily="50" charset="-128"/>
            </a:rPr>
            <a:t>年度　福島市国民健康保険税　試算表　（概算）</a:t>
          </a:r>
          <a:endParaRPr kumimoji="1" lang="en-US" altLang="ja-JP" sz="1800" b="1">
            <a:latin typeface="BIZ UDPゴシック" panose="020B0400000000000000" pitchFamily="50" charset="-128"/>
            <a:ea typeface="BIZ UDPゴシック" panose="020B0400000000000000" pitchFamily="50" charset="-128"/>
          </a:endParaRPr>
        </a:p>
        <a:p>
          <a:endParaRPr kumimoji="1" lang="ja-JP" altLang="en-US" sz="1800" b="1"/>
        </a:p>
      </xdr:txBody>
    </xdr:sp>
    <xdr:clientData/>
  </xdr:twoCellAnchor>
  <xdr:twoCellAnchor editAs="oneCell">
    <xdr:from>
      <xdr:col>1</xdr:col>
      <xdr:colOff>47625</xdr:colOff>
      <xdr:row>0</xdr:row>
      <xdr:rowOff>93436</xdr:rowOff>
    </xdr:from>
    <xdr:to>
      <xdr:col>4</xdr:col>
      <xdr:colOff>327932</xdr:colOff>
      <xdr:row>0</xdr:row>
      <xdr:rowOff>398236</xdr:rowOff>
    </xdr:to>
    <xdr:pic>
      <xdr:nvPicPr>
        <xdr:cNvPr id="298" name="図 297">
          <a:extLst>
            <a:ext uri="{FF2B5EF4-FFF2-40B4-BE49-F238E27FC236}">
              <a16:creationId xmlns:a16="http://schemas.microsoft.com/office/drawing/2014/main" id="{00000000-0008-0000-0000-00002A010000}"/>
            </a:ext>
          </a:extLst>
        </xdr:cNvPr>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314325" y="93436"/>
          <a:ext cx="1819275" cy="304800"/>
        </a:xfrm>
        <a:prstGeom prst="rect">
          <a:avLst/>
        </a:prstGeom>
        <a:noFill/>
        <a:ln>
          <a:noFill/>
        </a:ln>
      </xdr:spPr>
    </xdr:pic>
    <xdr:clientData/>
  </xdr:twoCellAnchor>
  <xdr:twoCellAnchor>
    <xdr:from>
      <xdr:col>1</xdr:col>
      <xdr:colOff>76200</xdr:colOff>
      <xdr:row>0</xdr:row>
      <xdr:rowOff>893536</xdr:rowOff>
    </xdr:from>
    <xdr:to>
      <xdr:col>4</xdr:col>
      <xdr:colOff>85725</xdr:colOff>
      <xdr:row>0</xdr:row>
      <xdr:rowOff>1179286</xdr:rowOff>
    </xdr:to>
    <xdr:sp macro="" textlink="">
      <xdr:nvSpPr>
        <xdr:cNvPr id="301" name="フローチャート: 代替処理 300">
          <a:extLst>
            <a:ext uri="{FF2B5EF4-FFF2-40B4-BE49-F238E27FC236}">
              <a16:creationId xmlns:a16="http://schemas.microsoft.com/office/drawing/2014/main" id="{00000000-0008-0000-0000-00002D010000}"/>
            </a:ext>
          </a:extLst>
        </xdr:cNvPr>
        <xdr:cNvSpPr/>
      </xdr:nvSpPr>
      <xdr:spPr>
        <a:xfrm>
          <a:off x="337159" y="893536"/>
          <a:ext cx="1549182" cy="285750"/>
        </a:xfrm>
        <a:prstGeom prst="flowChartAlternateProcess">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100" b="1">
              <a:solidFill>
                <a:schemeClr val="tx1"/>
              </a:solidFill>
              <a:latin typeface="BIZ UDPゴシック" panose="020B0400000000000000" pitchFamily="50" charset="-128"/>
              <a:ea typeface="BIZ UDPゴシック" panose="020B0400000000000000" pitchFamily="50" charset="-128"/>
            </a:rPr>
            <a:t>１．はじめに行うこと</a:t>
          </a:r>
        </a:p>
      </xdr:txBody>
    </xdr:sp>
    <xdr:clientData/>
  </xdr:twoCellAnchor>
  <xdr:twoCellAnchor>
    <xdr:from>
      <xdr:col>1</xdr:col>
      <xdr:colOff>114300</xdr:colOff>
      <xdr:row>0</xdr:row>
      <xdr:rowOff>1274536</xdr:rowOff>
    </xdr:from>
    <xdr:to>
      <xdr:col>7</xdr:col>
      <xdr:colOff>266700</xdr:colOff>
      <xdr:row>0</xdr:row>
      <xdr:rowOff>1998436</xdr:rowOff>
    </xdr:to>
    <xdr:sp macro="" textlink="">
      <xdr:nvSpPr>
        <xdr:cNvPr id="302" name="角丸四角形 301">
          <a:extLst>
            <a:ext uri="{FF2B5EF4-FFF2-40B4-BE49-F238E27FC236}">
              <a16:creationId xmlns:a16="http://schemas.microsoft.com/office/drawing/2014/main" id="{00000000-0008-0000-0000-00002E010000}"/>
            </a:ext>
          </a:extLst>
        </xdr:cNvPr>
        <xdr:cNvSpPr/>
      </xdr:nvSpPr>
      <xdr:spPr>
        <a:xfrm>
          <a:off x="381000" y="1274536"/>
          <a:ext cx="4581525" cy="723900"/>
        </a:xfrm>
        <a:prstGeom prst="roundRect">
          <a:avLst/>
        </a:prstGeom>
        <a:solidFill>
          <a:schemeClr val="tx2">
            <a:lumMod val="20000"/>
            <a:lumOff val="80000"/>
          </a:schemeClr>
        </a:solidFill>
        <a:ln>
          <a:solidFill>
            <a:schemeClr val="tx2">
              <a:lumMod val="40000"/>
              <a:lumOff val="6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latin typeface="BIZ UDPゴシック" panose="020B0400000000000000" pitchFamily="50" charset="-128"/>
              <a:ea typeface="BIZ UDPゴシック" panose="020B0400000000000000" pitchFamily="50" charset="-128"/>
            </a:rPr>
            <a:t>いつから国民健康保険に加入するかを①に入力してください。</a:t>
          </a:r>
          <a:endParaRPr kumimoji="1" lang="en-US" altLang="ja-JP" sz="1100">
            <a:solidFill>
              <a:schemeClr val="tx1"/>
            </a:solidFill>
            <a:latin typeface="BIZ UDPゴシック" panose="020B0400000000000000" pitchFamily="50" charset="-128"/>
            <a:ea typeface="BIZ UDPゴシック" panose="020B0400000000000000" pitchFamily="50" charset="-128"/>
          </a:endParaRPr>
        </a:p>
        <a:p>
          <a:pPr algn="l"/>
          <a:r>
            <a:rPr kumimoji="1" lang="ja-JP" altLang="en-US" sz="1100">
              <a:solidFill>
                <a:schemeClr val="tx1"/>
              </a:solidFill>
              <a:latin typeface="BIZ UDPゴシック" panose="020B0400000000000000" pitchFamily="50" charset="-128"/>
              <a:ea typeface="BIZ UDPゴシック" panose="020B0400000000000000" pitchFamily="50" charset="-128"/>
            </a:rPr>
            <a:t>次に、試算したい方全員の生年月日を②に入力してください。</a:t>
          </a:r>
          <a:endParaRPr kumimoji="1" lang="en-US" altLang="ja-JP" sz="1100">
            <a:solidFill>
              <a:schemeClr val="tx1"/>
            </a:solidFill>
            <a:latin typeface="BIZ UDPゴシック" panose="020B0400000000000000" pitchFamily="50" charset="-128"/>
            <a:ea typeface="BIZ UDPゴシック" panose="020B0400000000000000" pitchFamily="50" charset="-128"/>
          </a:endParaRPr>
        </a:p>
        <a:p>
          <a:pPr algn="l"/>
          <a:r>
            <a:rPr kumimoji="1" lang="ja-JP" altLang="en-US" sz="1100">
              <a:solidFill>
                <a:schemeClr val="tx1"/>
              </a:solidFill>
              <a:latin typeface="BIZ UDPゴシック" panose="020B0400000000000000" pitchFamily="50" charset="-128"/>
              <a:ea typeface="BIZ UDPゴシック" panose="020B0400000000000000" pitchFamily="50" charset="-128"/>
            </a:rPr>
            <a:t>（どちらも入れることで、試算ができるようになります。）</a:t>
          </a:r>
        </a:p>
      </xdr:txBody>
    </xdr:sp>
    <xdr:clientData/>
  </xdr:twoCellAnchor>
  <xdr:twoCellAnchor>
    <xdr:from>
      <xdr:col>1</xdr:col>
      <xdr:colOff>95249</xdr:colOff>
      <xdr:row>0</xdr:row>
      <xdr:rowOff>2093686</xdr:rowOff>
    </xdr:from>
    <xdr:to>
      <xdr:col>5</xdr:col>
      <xdr:colOff>268940</xdr:colOff>
      <xdr:row>0</xdr:row>
      <xdr:rowOff>2379436</xdr:rowOff>
    </xdr:to>
    <xdr:sp macro="" textlink="">
      <xdr:nvSpPr>
        <xdr:cNvPr id="303" name="フローチャート: 代替処理 302">
          <a:extLst>
            <a:ext uri="{FF2B5EF4-FFF2-40B4-BE49-F238E27FC236}">
              <a16:creationId xmlns:a16="http://schemas.microsoft.com/office/drawing/2014/main" id="{00000000-0008-0000-0000-00002F010000}"/>
            </a:ext>
          </a:extLst>
        </xdr:cNvPr>
        <xdr:cNvSpPr/>
      </xdr:nvSpPr>
      <xdr:spPr>
        <a:xfrm>
          <a:off x="364190" y="2093686"/>
          <a:ext cx="2325221" cy="285750"/>
        </a:xfrm>
        <a:prstGeom prst="flowChartAlternateProcess">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100" b="1">
              <a:solidFill>
                <a:schemeClr val="tx1"/>
              </a:solidFill>
              <a:latin typeface="BIZ UDPゴシック" panose="020B0400000000000000" pitchFamily="50" charset="-128"/>
              <a:ea typeface="BIZ UDPゴシック" panose="020B0400000000000000" pitchFamily="50" charset="-128"/>
            </a:rPr>
            <a:t>２．非自発軽減の計算をする場合</a:t>
          </a:r>
        </a:p>
      </xdr:txBody>
    </xdr:sp>
    <xdr:clientData/>
  </xdr:twoCellAnchor>
  <xdr:twoCellAnchor>
    <xdr:from>
      <xdr:col>1</xdr:col>
      <xdr:colOff>89248</xdr:colOff>
      <xdr:row>0</xdr:row>
      <xdr:rowOff>3291083</xdr:rowOff>
    </xdr:from>
    <xdr:to>
      <xdr:col>5</xdr:col>
      <xdr:colOff>708373</xdr:colOff>
      <xdr:row>0</xdr:row>
      <xdr:rowOff>3576833</xdr:rowOff>
    </xdr:to>
    <xdr:sp macro="" textlink="">
      <xdr:nvSpPr>
        <xdr:cNvPr id="306" name="フローチャート: 代替処理 305">
          <a:extLst>
            <a:ext uri="{FF2B5EF4-FFF2-40B4-BE49-F238E27FC236}">
              <a16:creationId xmlns:a16="http://schemas.microsoft.com/office/drawing/2014/main" id="{00000000-0008-0000-0000-000032010000}"/>
            </a:ext>
          </a:extLst>
        </xdr:cNvPr>
        <xdr:cNvSpPr/>
      </xdr:nvSpPr>
      <xdr:spPr>
        <a:xfrm>
          <a:off x="350207" y="3291083"/>
          <a:ext cx="2772036" cy="285750"/>
        </a:xfrm>
        <a:prstGeom prst="flowChartAlternateProcess">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100" b="1">
              <a:solidFill>
                <a:schemeClr val="tx1"/>
              </a:solidFill>
              <a:latin typeface="BIZ UDPゴシック" panose="020B0400000000000000" pitchFamily="50" charset="-128"/>
              <a:ea typeface="BIZ UDPゴシック" panose="020B0400000000000000" pitchFamily="50" charset="-128"/>
            </a:rPr>
            <a:t>３．前年の収入がある方の試算をする場合</a:t>
          </a:r>
        </a:p>
      </xdr:txBody>
    </xdr:sp>
    <xdr:clientData/>
  </xdr:twoCellAnchor>
  <xdr:twoCellAnchor>
    <xdr:from>
      <xdr:col>1</xdr:col>
      <xdr:colOff>65873</xdr:colOff>
      <xdr:row>0</xdr:row>
      <xdr:rowOff>3653425</xdr:rowOff>
    </xdr:from>
    <xdr:to>
      <xdr:col>7</xdr:col>
      <xdr:colOff>404486</xdr:colOff>
      <xdr:row>8</xdr:row>
      <xdr:rowOff>521918</xdr:rowOff>
    </xdr:to>
    <xdr:sp macro="" textlink="">
      <xdr:nvSpPr>
        <xdr:cNvPr id="307" name="角丸四角形 306">
          <a:extLst>
            <a:ext uri="{FF2B5EF4-FFF2-40B4-BE49-F238E27FC236}">
              <a16:creationId xmlns:a16="http://schemas.microsoft.com/office/drawing/2014/main" id="{00000000-0008-0000-0000-000033010000}"/>
            </a:ext>
          </a:extLst>
        </xdr:cNvPr>
        <xdr:cNvSpPr/>
      </xdr:nvSpPr>
      <xdr:spPr>
        <a:xfrm>
          <a:off x="326832" y="3653425"/>
          <a:ext cx="4683579" cy="3431609"/>
        </a:xfrm>
        <a:prstGeom prst="roundRect">
          <a:avLst/>
        </a:prstGeom>
        <a:solidFill>
          <a:schemeClr val="accent2">
            <a:lumMod val="20000"/>
            <a:lumOff val="80000"/>
          </a:schemeClr>
        </a:solidFill>
        <a:ln>
          <a:solidFill>
            <a:schemeClr val="accent2">
              <a:lumMod val="40000"/>
              <a:lumOff val="6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ysClr val="windowText" lastClr="000000"/>
              </a:solidFill>
              <a:latin typeface="BIZ UDPゴシック" panose="020B0400000000000000" pitchFamily="50" charset="-128"/>
              <a:ea typeface="BIZ UDPゴシック" panose="020B0400000000000000" pitchFamily="50" charset="-128"/>
            </a:rPr>
            <a:t>給与収入</a:t>
          </a:r>
          <a:r>
            <a:rPr kumimoji="1" lang="ja-JP" altLang="en-US" sz="1100">
              <a:solidFill>
                <a:sysClr val="windowText" lastClr="000000"/>
              </a:solidFill>
              <a:latin typeface="BIZ UDPゴシック" panose="020B0400000000000000" pitchFamily="50" charset="-128"/>
              <a:ea typeface="BIZ UDPゴシック" panose="020B0400000000000000" pitchFamily="50" charset="-128"/>
            </a:rPr>
            <a:t>がある場合は、「</a:t>
          </a:r>
          <a:r>
            <a:rPr kumimoji="1" lang="ja-JP" altLang="en-US" sz="1100" b="1">
              <a:solidFill>
                <a:sysClr val="windowText" lastClr="000000"/>
              </a:solidFill>
              <a:latin typeface="BIZ UDPゴシック" panose="020B0400000000000000" pitchFamily="50" charset="-128"/>
              <a:ea typeface="BIZ UDPゴシック" panose="020B0400000000000000" pitchFamily="50" charset="-128"/>
            </a:rPr>
            <a:t>④給与収入</a:t>
          </a:r>
          <a:r>
            <a:rPr kumimoji="1" lang="ja-JP" altLang="en-US" sz="1100">
              <a:solidFill>
                <a:sysClr val="windowText" lastClr="000000"/>
              </a:solidFill>
              <a:latin typeface="BIZ UDPゴシック" panose="020B0400000000000000" pitchFamily="50" charset="-128"/>
              <a:ea typeface="BIZ UDPゴシック" panose="020B0400000000000000" pitchFamily="50" charset="-128"/>
            </a:rPr>
            <a:t>」の欄に源泉徴収票の支払金額、または申告書の給与収入金額を入力してください。</a:t>
          </a:r>
          <a:endParaRPr kumimoji="1" lang="en-US" altLang="ja-JP" sz="1100">
            <a:solidFill>
              <a:sysClr val="windowText" lastClr="000000"/>
            </a:solidFill>
            <a:latin typeface="BIZ UDPゴシック" panose="020B0400000000000000" pitchFamily="50" charset="-128"/>
            <a:ea typeface="BIZ UDPゴシック" panose="020B0400000000000000" pitchFamily="50" charset="-128"/>
          </a:endParaRPr>
        </a:p>
        <a:p>
          <a:pPr algn="l"/>
          <a:endParaRPr kumimoji="1" lang="en-US" altLang="ja-JP" sz="1100">
            <a:solidFill>
              <a:sysClr val="windowText" lastClr="000000"/>
            </a:solidFill>
            <a:latin typeface="BIZ UDPゴシック" panose="020B0400000000000000" pitchFamily="50" charset="-128"/>
            <a:ea typeface="BIZ UDPゴシック" panose="020B0400000000000000" pitchFamily="50" charset="-128"/>
          </a:endParaRPr>
        </a:p>
        <a:p>
          <a:pPr algn="l"/>
          <a:r>
            <a:rPr kumimoji="1" lang="ja-JP" altLang="ja-JP" sz="1100" b="1" u="none">
              <a:solidFill>
                <a:sysClr val="windowText" lastClr="000000"/>
              </a:solidFill>
              <a:effectLst/>
              <a:latin typeface="BIZ UDPゴシック" panose="020B0400000000000000" pitchFamily="50" charset="-128"/>
              <a:ea typeface="BIZ UDPゴシック" panose="020B0400000000000000" pitchFamily="50" charset="-128"/>
              <a:cs typeface="+mn-cs"/>
            </a:rPr>
            <a:t>給与収入</a:t>
          </a:r>
          <a:r>
            <a:rPr kumimoji="1" lang="ja-JP" altLang="en-US" sz="1100" b="0" u="none">
              <a:solidFill>
                <a:sysClr val="windowText" lastClr="000000"/>
              </a:solidFill>
              <a:effectLst/>
              <a:latin typeface="BIZ UDPゴシック" panose="020B0400000000000000" pitchFamily="50" charset="-128"/>
              <a:ea typeface="BIZ UDPゴシック" panose="020B0400000000000000" pitchFamily="50" charset="-128"/>
              <a:cs typeface="+mn-cs"/>
            </a:rPr>
            <a:t>が</a:t>
          </a:r>
          <a:r>
            <a:rPr kumimoji="1" lang="ja-JP" altLang="en-US" sz="1100" b="1" u="sng">
              <a:solidFill>
                <a:sysClr val="windowText" lastClr="000000"/>
              </a:solidFill>
              <a:effectLst/>
              <a:latin typeface="BIZ UDPゴシック" panose="020B0400000000000000" pitchFamily="50" charset="-128"/>
              <a:ea typeface="BIZ UDPゴシック" panose="020B0400000000000000" pitchFamily="50" charset="-128"/>
              <a:cs typeface="+mn-cs"/>
            </a:rPr>
            <a:t>８５０万円を超え</a:t>
          </a:r>
          <a:r>
            <a:rPr kumimoji="1" lang="ja-JP" altLang="en-US" sz="1100" b="0">
              <a:solidFill>
                <a:sysClr val="windowText" lastClr="000000"/>
              </a:solidFill>
              <a:effectLst/>
              <a:latin typeface="BIZ UDPゴシック" panose="020B0400000000000000" pitchFamily="50" charset="-128"/>
              <a:ea typeface="BIZ UDPゴシック" panose="020B0400000000000000" pitchFamily="50" charset="-128"/>
              <a:cs typeface="+mn-cs"/>
            </a:rPr>
            <a:t>、適用対象者（次の</a:t>
          </a:r>
          <a:r>
            <a:rPr kumimoji="1" lang="en-US" altLang="ja-JP" sz="1100" b="0">
              <a:solidFill>
                <a:sysClr val="windowText" lastClr="000000"/>
              </a:solidFill>
              <a:effectLst/>
              <a:latin typeface="BIZ UDPゴシック" panose="020B0400000000000000" pitchFamily="50" charset="-128"/>
              <a:ea typeface="BIZ UDPゴシック" panose="020B0400000000000000" pitchFamily="50" charset="-128"/>
              <a:cs typeface="+mn-cs"/>
            </a:rPr>
            <a:t>1</a:t>
          </a:r>
          <a:r>
            <a:rPr kumimoji="1" lang="ja-JP" altLang="en-US" sz="1100" b="0">
              <a:solidFill>
                <a:sysClr val="windowText" lastClr="000000"/>
              </a:solidFill>
              <a:effectLst/>
              <a:latin typeface="BIZ UDPゴシック" panose="020B0400000000000000" pitchFamily="50" charset="-128"/>
              <a:ea typeface="BIZ UDPゴシック" panose="020B0400000000000000" pitchFamily="50" charset="-128"/>
              <a:cs typeface="+mn-cs"/>
            </a:rPr>
            <a:t>～</a:t>
          </a:r>
          <a:r>
            <a:rPr kumimoji="1" lang="en-US" altLang="ja-JP" sz="1100" b="0">
              <a:solidFill>
                <a:sysClr val="windowText" lastClr="000000"/>
              </a:solidFill>
              <a:effectLst/>
              <a:latin typeface="BIZ UDPゴシック" panose="020B0400000000000000" pitchFamily="50" charset="-128"/>
              <a:ea typeface="BIZ UDPゴシック" panose="020B0400000000000000" pitchFamily="50" charset="-128"/>
              <a:cs typeface="+mn-cs"/>
            </a:rPr>
            <a:t>3</a:t>
          </a:r>
          <a:r>
            <a:rPr kumimoji="1" lang="ja-JP" altLang="en-US" sz="1100" b="0">
              <a:solidFill>
                <a:sysClr val="windowText" lastClr="000000"/>
              </a:solidFill>
              <a:effectLst/>
              <a:latin typeface="BIZ UDPゴシック" panose="020B0400000000000000" pitchFamily="50" charset="-128"/>
              <a:ea typeface="BIZ UDPゴシック" panose="020B0400000000000000" pitchFamily="50" charset="-128"/>
              <a:cs typeface="+mn-cs"/>
            </a:rPr>
            <a:t>のいずれかに該当する方）は 「</a:t>
          </a:r>
          <a:r>
            <a:rPr kumimoji="1" lang="ja-JP" altLang="en-US" sz="1100" b="1">
              <a:solidFill>
                <a:sysClr val="windowText" lastClr="000000"/>
              </a:solidFill>
              <a:effectLst/>
              <a:latin typeface="BIZ UDPゴシック" panose="020B0400000000000000" pitchFamily="50" charset="-128"/>
              <a:ea typeface="BIZ UDPゴシック" panose="020B0400000000000000" pitchFamily="50" charset="-128"/>
              <a:cs typeface="+mn-cs"/>
            </a:rPr>
            <a:t>⑤所得金額調整控除（子ども・特別障がい者等有する者等）</a:t>
          </a:r>
          <a:r>
            <a:rPr kumimoji="1" lang="ja-JP" altLang="en-US" sz="1100" b="0">
              <a:solidFill>
                <a:sysClr val="windowText" lastClr="000000"/>
              </a:solidFill>
              <a:effectLst/>
              <a:latin typeface="BIZ UDPゴシック" panose="020B0400000000000000" pitchFamily="50" charset="-128"/>
              <a:ea typeface="BIZ UDPゴシック" panose="020B0400000000000000" pitchFamily="50" charset="-128"/>
              <a:cs typeface="+mn-cs"/>
            </a:rPr>
            <a:t>」を「有」と入力してください。</a:t>
          </a:r>
          <a:endParaRPr kumimoji="1" lang="en-US" altLang="ja-JP" sz="1100" b="0">
            <a:solidFill>
              <a:sysClr val="windowText" lastClr="000000"/>
            </a:solidFill>
            <a:effectLst/>
            <a:latin typeface="BIZ UDPゴシック" panose="020B0400000000000000" pitchFamily="50" charset="-128"/>
            <a:ea typeface="BIZ UDPゴシック" panose="020B0400000000000000" pitchFamily="50" charset="-128"/>
            <a:cs typeface="+mn-cs"/>
          </a:endParaRPr>
        </a:p>
        <a:p>
          <a:pPr algn="l"/>
          <a:r>
            <a:rPr kumimoji="1" lang="en-US" altLang="ja-JP" sz="1100" b="0">
              <a:solidFill>
                <a:sysClr val="windowText" lastClr="000000"/>
              </a:solidFill>
              <a:effectLst/>
              <a:latin typeface="BIZ UDPゴシック" panose="020B0400000000000000" pitchFamily="50" charset="-128"/>
              <a:ea typeface="BIZ UDPゴシック" panose="020B0400000000000000" pitchFamily="50" charset="-128"/>
              <a:cs typeface="+mn-cs"/>
            </a:rPr>
            <a:t>1.</a:t>
          </a:r>
          <a:r>
            <a:rPr kumimoji="1" lang="ja-JP" altLang="en-US" sz="1100" b="0">
              <a:solidFill>
                <a:sysClr val="windowText" lastClr="000000"/>
              </a:solidFill>
              <a:effectLst/>
              <a:latin typeface="BIZ UDPゴシック" panose="020B0400000000000000" pitchFamily="50" charset="-128"/>
              <a:ea typeface="BIZ UDPゴシック" panose="020B0400000000000000" pitchFamily="50" charset="-128"/>
              <a:cs typeface="+mn-cs"/>
            </a:rPr>
            <a:t>本人が特別障がい者　</a:t>
          </a:r>
          <a:endParaRPr kumimoji="1" lang="en-US" altLang="ja-JP" sz="1100" b="0">
            <a:solidFill>
              <a:sysClr val="windowText" lastClr="000000"/>
            </a:solidFill>
            <a:effectLst/>
            <a:latin typeface="BIZ UDPゴシック" panose="020B0400000000000000" pitchFamily="50" charset="-128"/>
            <a:ea typeface="BIZ UDPゴシック" panose="020B0400000000000000" pitchFamily="50" charset="-128"/>
            <a:cs typeface="+mn-cs"/>
          </a:endParaRPr>
        </a:p>
        <a:p>
          <a:pPr algn="l"/>
          <a:r>
            <a:rPr kumimoji="1" lang="en-US" altLang="ja-JP" sz="1100" b="0">
              <a:solidFill>
                <a:sysClr val="windowText" lastClr="000000"/>
              </a:solidFill>
              <a:effectLst/>
              <a:latin typeface="BIZ UDPゴシック" panose="020B0400000000000000" pitchFamily="50" charset="-128"/>
              <a:ea typeface="BIZ UDPゴシック" panose="020B0400000000000000" pitchFamily="50" charset="-128"/>
              <a:cs typeface="+mn-cs"/>
            </a:rPr>
            <a:t>2.</a:t>
          </a:r>
          <a:r>
            <a:rPr kumimoji="1" lang="ja-JP" altLang="en-US" sz="1100" b="0">
              <a:solidFill>
                <a:sysClr val="windowText" lastClr="000000"/>
              </a:solidFill>
              <a:effectLst/>
              <a:latin typeface="BIZ UDPゴシック" panose="020B0400000000000000" pitchFamily="50" charset="-128"/>
              <a:ea typeface="BIZ UDPゴシック" panose="020B0400000000000000" pitchFamily="50" charset="-128"/>
              <a:cs typeface="+mn-cs"/>
            </a:rPr>
            <a:t>年齢</a:t>
          </a:r>
          <a:r>
            <a:rPr kumimoji="1" lang="en-US" altLang="ja-JP" sz="1100" b="0">
              <a:solidFill>
                <a:sysClr val="windowText" lastClr="000000"/>
              </a:solidFill>
              <a:effectLst/>
              <a:latin typeface="BIZ UDPゴシック" panose="020B0400000000000000" pitchFamily="50" charset="-128"/>
              <a:ea typeface="BIZ UDPゴシック" panose="020B0400000000000000" pitchFamily="50" charset="-128"/>
              <a:cs typeface="+mn-cs"/>
            </a:rPr>
            <a:t>23</a:t>
          </a:r>
          <a:r>
            <a:rPr kumimoji="1" lang="ja-JP" altLang="en-US" sz="1100" b="0">
              <a:solidFill>
                <a:sysClr val="windowText" lastClr="000000"/>
              </a:solidFill>
              <a:effectLst/>
              <a:latin typeface="BIZ UDPゴシック" panose="020B0400000000000000" pitchFamily="50" charset="-128"/>
              <a:ea typeface="BIZ UDPゴシック" panose="020B0400000000000000" pitchFamily="50" charset="-128"/>
              <a:cs typeface="+mn-cs"/>
            </a:rPr>
            <a:t>歳未満の扶養親族がいる　</a:t>
          </a:r>
          <a:endParaRPr kumimoji="1" lang="en-US" altLang="ja-JP" sz="1100" b="0">
            <a:solidFill>
              <a:sysClr val="windowText" lastClr="000000"/>
            </a:solidFill>
            <a:effectLst/>
            <a:latin typeface="BIZ UDPゴシック" panose="020B0400000000000000" pitchFamily="50" charset="-128"/>
            <a:ea typeface="BIZ UDPゴシック" panose="020B0400000000000000" pitchFamily="50" charset="-128"/>
            <a:cs typeface="+mn-cs"/>
          </a:endParaRPr>
        </a:p>
        <a:p>
          <a:pPr algn="l"/>
          <a:r>
            <a:rPr kumimoji="1" lang="en-US" altLang="ja-JP" sz="1100" b="0">
              <a:solidFill>
                <a:sysClr val="windowText" lastClr="000000"/>
              </a:solidFill>
              <a:effectLst/>
              <a:latin typeface="BIZ UDPゴシック" panose="020B0400000000000000" pitchFamily="50" charset="-128"/>
              <a:ea typeface="BIZ UDPゴシック" panose="020B0400000000000000" pitchFamily="50" charset="-128"/>
              <a:cs typeface="+mn-cs"/>
            </a:rPr>
            <a:t>3.</a:t>
          </a:r>
          <a:r>
            <a:rPr kumimoji="1" lang="ja-JP" altLang="en-US" sz="1100" b="0">
              <a:solidFill>
                <a:sysClr val="windowText" lastClr="000000"/>
              </a:solidFill>
              <a:effectLst/>
              <a:latin typeface="BIZ UDPゴシック" panose="020B0400000000000000" pitchFamily="50" charset="-128"/>
              <a:ea typeface="BIZ UDPゴシック" panose="020B0400000000000000" pitchFamily="50" charset="-128"/>
              <a:cs typeface="+mn-cs"/>
            </a:rPr>
            <a:t>特別障がい者である同一生計配偶者・扶養親族がいる</a:t>
          </a:r>
          <a:endParaRPr kumimoji="1" lang="en-US" altLang="ja-JP" sz="1100" b="0">
            <a:solidFill>
              <a:sysClr val="windowText" lastClr="000000"/>
            </a:solidFill>
            <a:effectLst/>
            <a:latin typeface="BIZ UDPゴシック" panose="020B0400000000000000" pitchFamily="50" charset="-128"/>
            <a:ea typeface="BIZ UDPゴシック" panose="020B0400000000000000" pitchFamily="50" charset="-128"/>
            <a:cs typeface="+mn-cs"/>
          </a:endParaRPr>
        </a:p>
        <a:p>
          <a:pPr algn="l"/>
          <a:endParaRPr kumimoji="1" lang="en-US" altLang="ja-JP" sz="1100">
            <a:solidFill>
              <a:sysClr val="windowText" lastClr="000000"/>
            </a:solidFill>
            <a:latin typeface="BIZ UDPゴシック" panose="020B0400000000000000" pitchFamily="50" charset="-128"/>
            <a:ea typeface="BIZ UDPゴシック" panose="020B0400000000000000" pitchFamily="50" charset="-128"/>
          </a:endParaRPr>
        </a:p>
        <a:p>
          <a:pPr algn="l"/>
          <a:r>
            <a:rPr kumimoji="1" lang="ja-JP" altLang="en-US" sz="1100" b="1">
              <a:solidFill>
                <a:sysClr val="windowText" lastClr="000000"/>
              </a:solidFill>
              <a:latin typeface="BIZ UDPゴシック" panose="020B0400000000000000" pitchFamily="50" charset="-128"/>
              <a:ea typeface="BIZ UDPゴシック" panose="020B0400000000000000" pitchFamily="50" charset="-128"/>
            </a:rPr>
            <a:t>年金収入（公的年金）</a:t>
          </a:r>
          <a:r>
            <a:rPr kumimoji="1" lang="ja-JP" altLang="en-US" sz="1100">
              <a:solidFill>
                <a:sysClr val="windowText" lastClr="000000"/>
              </a:solidFill>
              <a:latin typeface="BIZ UDPゴシック" panose="020B0400000000000000" pitchFamily="50" charset="-128"/>
              <a:ea typeface="BIZ UDPゴシック" panose="020B0400000000000000" pitchFamily="50" charset="-128"/>
            </a:rPr>
            <a:t>がある場合は、「</a:t>
          </a:r>
          <a:r>
            <a:rPr kumimoji="1" lang="ja-JP" altLang="en-US" sz="1100" b="1">
              <a:solidFill>
                <a:sysClr val="windowText" lastClr="000000"/>
              </a:solidFill>
              <a:latin typeface="BIZ UDPゴシック" panose="020B0400000000000000" pitchFamily="50" charset="-128"/>
              <a:ea typeface="BIZ UDPゴシック" panose="020B0400000000000000" pitchFamily="50" charset="-128"/>
            </a:rPr>
            <a:t>⑥年金収入</a:t>
          </a:r>
          <a:r>
            <a:rPr kumimoji="1" lang="ja-JP" altLang="en-US" sz="1100">
              <a:solidFill>
                <a:sysClr val="windowText" lastClr="000000"/>
              </a:solidFill>
              <a:latin typeface="BIZ UDPゴシック" panose="020B0400000000000000" pitchFamily="50" charset="-128"/>
              <a:ea typeface="BIZ UDPゴシック" panose="020B0400000000000000" pitchFamily="50" charset="-128"/>
            </a:rPr>
            <a:t>」の欄に源泉徴収票の支払金額、または申告書の年金収入の金額を入力してください。</a:t>
          </a:r>
          <a:endParaRPr kumimoji="1" lang="en-US" altLang="ja-JP" sz="1100">
            <a:solidFill>
              <a:sysClr val="windowText" lastClr="000000"/>
            </a:solidFill>
            <a:latin typeface="BIZ UDPゴシック" panose="020B0400000000000000" pitchFamily="50" charset="-128"/>
            <a:ea typeface="BIZ UDPゴシック" panose="020B0400000000000000" pitchFamily="50" charset="-128"/>
          </a:endParaRPr>
        </a:p>
        <a:p>
          <a:pPr algn="l"/>
          <a:endParaRPr kumimoji="1" lang="en-US" altLang="ja-JP" sz="1100">
            <a:solidFill>
              <a:sysClr val="windowText" lastClr="000000"/>
            </a:solidFill>
            <a:latin typeface="BIZ UDPゴシック" panose="020B0400000000000000" pitchFamily="50" charset="-128"/>
            <a:ea typeface="BIZ UDPゴシック" panose="020B0400000000000000" pitchFamily="50" charset="-128"/>
          </a:endParaRPr>
        </a:p>
        <a:p>
          <a:pPr algn="l"/>
          <a:r>
            <a:rPr kumimoji="1" lang="ja-JP" altLang="en-US" sz="1100" b="1">
              <a:solidFill>
                <a:sysClr val="windowText" lastClr="000000"/>
              </a:solidFill>
              <a:latin typeface="BIZ UDPゴシック" panose="020B0400000000000000" pitchFamily="50" charset="-128"/>
              <a:ea typeface="BIZ UDPゴシック" panose="020B0400000000000000" pitchFamily="50" charset="-128"/>
            </a:rPr>
            <a:t>営業・農業・不動産・その他の事業等の所得金額</a:t>
          </a:r>
          <a:r>
            <a:rPr kumimoji="1" lang="ja-JP" altLang="en-US" sz="1100">
              <a:solidFill>
                <a:sysClr val="windowText" lastClr="000000"/>
              </a:solidFill>
              <a:latin typeface="BIZ UDPゴシック" panose="020B0400000000000000" pitchFamily="50" charset="-128"/>
              <a:ea typeface="BIZ UDPゴシック" panose="020B0400000000000000" pitchFamily="50" charset="-128"/>
            </a:rPr>
            <a:t>がある場合には、「</a:t>
          </a:r>
          <a:r>
            <a:rPr kumimoji="1" lang="ja-JP" altLang="en-US" sz="1100" b="1">
              <a:solidFill>
                <a:sysClr val="windowText" lastClr="000000"/>
              </a:solidFill>
              <a:latin typeface="BIZ UDPゴシック" panose="020B0400000000000000" pitchFamily="50" charset="-128"/>
              <a:ea typeface="BIZ UDPゴシック" panose="020B0400000000000000" pitchFamily="50" charset="-128"/>
            </a:rPr>
            <a:t>⑦その他所得</a:t>
          </a:r>
          <a:r>
            <a:rPr kumimoji="1" lang="ja-JP" altLang="en-US" sz="1100">
              <a:solidFill>
                <a:sysClr val="windowText" lastClr="000000"/>
              </a:solidFill>
              <a:latin typeface="BIZ UDPゴシック" panose="020B0400000000000000" pitchFamily="50" charset="-128"/>
              <a:ea typeface="BIZ UDPゴシック" panose="020B0400000000000000" pitchFamily="50" charset="-128"/>
            </a:rPr>
            <a:t>」欄に所得金額（収入金額－必要経費）を入力してください。</a:t>
          </a:r>
        </a:p>
      </xdr:txBody>
    </xdr:sp>
    <xdr:clientData/>
  </xdr:twoCellAnchor>
  <xdr:twoCellAnchor>
    <xdr:from>
      <xdr:col>51</xdr:col>
      <xdr:colOff>762001</xdr:colOff>
      <xdr:row>16</xdr:row>
      <xdr:rowOff>0</xdr:rowOff>
    </xdr:from>
    <xdr:to>
      <xdr:col>55</xdr:col>
      <xdr:colOff>918883</xdr:colOff>
      <xdr:row>19</xdr:row>
      <xdr:rowOff>22412</xdr:rowOff>
    </xdr:to>
    <xdr:sp macro="" textlink="">
      <xdr:nvSpPr>
        <xdr:cNvPr id="65" name="正方形/長方形 64">
          <a:extLst>
            <a:ext uri="{FF2B5EF4-FFF2-40B4-BE49-F238E27FC236}">
              <a16:creationId xmlns:a16="http://schemas.microsoft.com/office/drawing/2014/main" id="{00000000-0008-0000-0000-000041000000}"/>
            </a:ext>
          </a:extLst>
        </xdr:cNvPr>
        <xdr:cNvSpPr/>
      </xdr:nvSpPr>
      <xdr:spPr>
        <a:xfrm>
          <a:off x="36990619" y="10959353"/>
          <a:ext cx="3328146" cy="1501588"/>
        </a:xfrm>
        <a:prstGeom prst="rect">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41</xdr:col>
      <xdr:colOff>26096</xdr:colOff>
      <xdr:row>4</xdr:row>
      <xdr:rowOff>358588</xdr:rowOff>
    </xdr:from>
    <xdr:to>
      <xdr:col>42</xdr:col>
      <xdr:colOff>11205</xdr:colOff>
      <xdr:row>5</xdr:row>
      <xdr:rowOff>352295</xdr:rowOff>
    </xdr:to>
    <xdr:sp macro="" textlink="">
      <xdr:nvSpPr>
        <xdr:cNvPr id="67" name="正方形/長方形 66">
          <a:extLst>
            <a:ext uri="{FF2B5EF4-FFF2-40B4-BE49-F238E27FC236}">
              <a16:creationId xmlns:a16="http://schemas.microsoft.com/office/drawing/2014/main" id="{00000000-0008-0000-0000-000043000000}"/>
            </a:ext>
          </a:extLst>
        </xdr:cNvPr>
        <xdr:cNvSpPr/>
      </xdr:nvSpPr>
      <xdr:spPr>
        <a:xfrm>
          <a:off x="31197637" y="5460335"/>
          <a:ext cx="1420383" cy="359049"/>
        </a:xfrm>
        <a:prstGeom prst="rect">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rgbClr val="FF0000"/>
            </a:solidFill>
          </a:endParaRPr>
        </a:p>
      </xdr:txBody>
    </xdr:sp>
    <xdr:clientData/>
  </xdr:twoCellAnchor>
  <xdr:twoCellAnchor>
    <xdr:from>
      <xdr:col>33</xdr:col>
      <xdr:colOff>26096</xdr:colOff>
      <xdr:row>4</xdr:row>
      <xdr:rowOff>354586</xdr:rowOff>
    </xdr:from>
    <xdr:to>
      <xdr:col>34</xdr:col>
      <xdr:colOff>0</xdr:colOff>
      <xdr:row>6</xdr:row>
      <xdr:rowOff>22411</xdr:rowOff>
    </xdr:to>
    <xdr:sp macro="" textlink="">
      <xdr:nvSpPr>
        <xdr:cNvPr id="68" name="正方形/長方形 67">
          <a:extLst>
            <a:ext uri="{FF2B5EF4-FFF2-40B4-BE49-F238E27FC236}">
              <a16:creationId xmlns:a16="http://schemas.microsoft.com/office/drawing/2014/main" id="{00000000-0008-0000-0000-000044000000}"/>
            </a:ext>
          </a:extLst>
        </xdr:cNvPr>
        <xdr:cNvSpPr/>
      </xdr:nvSpPr>
      <xdr:spPr>
        <a:xfrm>
          <a:off x="21672637" y="5456333"/>
          <a:ext cx="1252603" cy="398510"/>
        </a:xfrm>
        <a:prstGeom prst="rect">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417534</xdr:colOff>
      <xdr:row>16</xdr:row>
      <xdr:rowOff>482774</xdr:rowOff>
    </xdr:from>
    <xdr:to>
      <xdr:col>26</xdr:col>
      <xdr:colOff>1396131</xdr:colOff>
      <xdr:row>33</xdr:row>
      <xdr:rowOff>274006</xdr:rowOff>
    </xdr:to>
    <xdr:sp macro="" textlink="">
      <xdr:nvSpPr>
        <xdr:cNvPr id="70" name="角丸四角形 57">
          <a:extLst>
            <a:ext uri="{FF2B5EF4-FFF2-40B4-BE49-F238E27FC236}">
              <a16:creationId xmlns:a16="http://schemas.microsoft.com/office/drawing/2014/main" id="{C4DDA81B-B559-447B-BC61-ED50A49FB8A3}"/>
            </a:ext>
          </a:extLst>
        </xdr:cNvPr>
        <xdr:cNvSpPr/>
      </xdr:nvSpPr>
      <xdr:spPr>
        <a:xfrm>
          <a:off x="10699315" y="11430000"/>
          <a:ext cx="4566782" cy="6315205"/>
        </a:xfrm>
        <a:prstGeom prst="roundRect">
          <a:avLst>
            <a:gd name="adj" fmla="val 9844"/>
          </a:avLst>
        </a:prstGeom>
        <a:gradFill>
          <a:gsLst>
            <a:gs pos="0">
              <a:schemeClr val="accent1">
                <a:tint val="66000"/>
                <a:satMod val="160000"/>
              </a:schemeClr>
            </a:gs>
            <a:gs pos="50000">
              <a:schemeClr val="accent1">
                <a:tint val="44500"/>
                <a:satMod val="160000"/>
              </a:schemeClr>
            </a:gs>
            <a:gs pos="100000">
              <a:schemeClr val="accent1">
                <a:tint val="23500"/>
                <a:satMod val="160000"/>
              </a:schemeClr>
            </a:gs>
          </a:gsLst>
          <a:lin ang="5400000" scaled="0"/>
        </a:gra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199440" rIns="91440" bIns="18000" rtlCol="0" anchor="t"/>
        <a:lstStyle/>
        <a:p>
          <a:pPr algn="ctr"/>
          <a:r>
            <a:rPr kumimoji="1" lang="ja-JP" altLang="en-US" sz="1800" b="1">
              <a:solidFill>
                <a:sysClr val="windowText" lastClr="000000"/>
              </a:solidFill>
              <a:latin typeface="BIZ UDPゴシック" panose="020B0400000000000000" pitchFamily="50" charset="-128"/>
              <a:ea typeface="BIZ UDPゴシック" panose="020B0400000000000000" pitchFamily="50" charset="-128"/>
            </a:rPr>
            <a:t>試算前に必ずお読みください</a:t>
          </a:r>
          <a:endParaRPr kumimoji="1" lang="en-US" altLang="ja-JP" sz="1800" b="1">
            <a:solidFill>
              <a:sysClr val="windowText" lastClr="000000"/>
            </a:solidFill>
            <a:latin typeface="BIZ UDPゴシック" panose="020B0400000000000000" pitchFamily="50" charset="-128"/>
            <a:ea typeface="BIZ UDPゴシック" panose="020B0400000000000000" pitchFamily="50" charset="-128"/>
          </a:endParaRPr>
        </a:p>
        <a:p>
          <a:pPr algn="l"/>
          <a:endParaRPr kumimoji="1" lang="en-US" altLang="ja-JP" sz="1200">
            <a:solidFill>
              <a:sysClr val="windowText" lastClr="000000"/>
            </a:solidFill>
            <a:latin typeface="BIZ UDPゴシック" panose="020B0400000000000000" pitchFamily="50" charset="-128"/>
            <a:ea typeface="BIZ UDPゴシック" panose="020B0400000000000000" pitchFamily="50" charset="-128"/>
          </a:endParaRPr>
        </a:p>
        <a:p>
          <a:pPr algn="l">
            <a:lnSpc>
              <a:spcPts val="1300"/>
            </a:lnSpc>
            <a:spcBef>
              <a:spcPts val="0"/>
            </a:spcBef>
          </a:pPr>
          <a:r>
            <a:rPr kumimoji="1" lang="en-US" altLang="ja-JP" sz="1150">
              <a:solidFill>
                <a:sysClr val="windowText" lastClr="000000"/>
              </a:solidFill>
              <a:latin typeface="BIZ UDPゴシック" panose="020B0400000000000000" pitchFamily="50" charset="-128"/>
              <a:ea typeface="BIZ UDPゴシック" panose="020B0400000000000000" pitchFamily="50" charset="-128"/>
            </a:rPr>
            <a:t>1</a:t>
          </a:r>
          <a:r>
            <a:rPr kumimoji="1" lang="ja-JP" altLang="en-US" sz="1150">
              <a:solidFill>
                <a:sysClr val="windowText" lastClr="000000"/>
              </a:solidFill>
              <a:latin typeface="BIZ UDPゴシック" panose="020B0400000000000000" pitchFamily="50" charset="-128"/>
              <a:ea typeface="BIZ UDPゴシック" panose="020B0400000000000000" pitchFamily="50" charset="-128"/>
            </a:rPr>
            <a:t>　令和７年７月に税率が決定するまでは令和</a:t>
          </a:r>
          <a:r>
            <a:rPr kumimoji="1" lang="en-US" altLang="ja-JP" sz="1150">
              <a:solidFill>
                <a:sysClr val="windowText" lastClr="000000"/>
              </a:solidFill>
              <a:latin typeface="BIZ UDPゴシック" panose="020B0400000000000000" pitchFamily="50" charset="-128"/>
              <a:ea typeface="BIZ UDPゴシック" panose="020B0400000000000000" pitchFamily="50" charset="-128"/>
            </a:rPr>
            <a:t>6</a:t>
          </a:r>
          <a:r>
            <a:rPr kumimoji="1" lang="ja-JP" altLang="en-US" sz="1150">
              <a:solidFill>
                <a:sysClr val="windowText" lastClr="000000"/>
              </a:solidFill>
              <a:latin typeface="BIZ UDPゴシック" panose="020B0400000000000000" pitchFamily="50" charset="-128"/>
              <a:ea typeface="BIZ UDPゴシック" panose="020B0400000000000000" pitchFamily="50" charset="-128"/>
            </a:rPr>
            <a:t>年度の税率をもとに計算しています。</a:t>
          </a:r>
          <a:endParaRPr kumimoji="1" lang="en-US" altLang="ja-JP" sz="1150">
            <a:solidFill>
              <a:sysClr val="windowText" lastClr="000000"/>
            </a:solidFill>
            <a:latin typeface="BIZ UDPゴシック" panose="020B0400000000000000" pitchFamily="50" charset="-128"/>
            <a:ea typeface="BIZ UDPゴシック" panose="020B0400000000000000" pitchFamily="50" charset="-128"/>
          </a:endParaRPr>
        </a:p>
        <a:p>
          <a:pPr algn="l">
            <a:lnSpc>
              <a:spcPts val="1300"/>
            </a:lnSpc>
            <a:spcBef>
              <a:spcPts val="0"/>
            </a:spcBef>
          </a:pPr>
          <a:endParaRPr kumimoji="1" lang="en-US" altLang="ja-JP" sz="1150">
            <a:solidFill>
              <a:sysClr val="windowText" lastClr="000000"/>
            </a:solidFill>
            <a:latin typeface="BIZ UDPゴシック" panose="020B0400000000000000" pitchFamily="50" charset="-128"/>
            <a:ea typeface="BIZ UDPゴシック" panose="020B0400000000000000" pitchFamily="50" charset="-128"/>
          </a:endParaRPr>
        </a:p>
        <a:p>
          <a:pPr algn="l">
            <a:lnSpc>
              <a:spcPts val="1300"/>
            </a:lnSpc>
            <a:spcBef>
              <a:spcPts val="0"/>
            </a:spcBef>
          </a:pPr>
          <a:r>
            <a:rPr kumimoji="1" lang="en-US" altLang="ja-JP" sz="1150">
              <a:solidFill>
                <a:sysClr val="windowText" lastClr="000000"/>
              </a:solidFill>
              <a:latin typeface="BIZ UDPゴシック" panose="020B0400000000000000" pitchFamily="50" charset="-128"/>
              <a:ea typeface="BIZ UDPゴシック" panose="020B0400000000000000" pitchFamily="50" charset="-128"/>
            </a:rPr>
            <a:t>2</a:t>
          </a:r>
          <a:r>
            <a:rPr kumimoji="1" lang="ja-JP" altLang="en-US" sz="1150">
              <a:solidFill>
                <a:sysClr val="windowText" lastClr="000000"/>
              </a:solidFill>
              <a:latin typeface="BIZ UDPゴシック" panose="020B0400000000000000" pitchFamily="50" charset="-128"/>
              <a:ea typeface="BIZ UDPゴシック" panose="020B0400000000000000" pitchFamily="50" charset="-128"/>
            </a:rPr>
            <a:t>　</a:t>
          </a:r>
          <a:r>
            <a:rPr kumimoji="1" lang="ja-JP" altLang="en-US" sz="1150" b="1" u="sng">
              <a:solidFill>
                <a:sysClr val="windowText" lastClr="000000"/>
              </a:solidFill>
              <a:latin typeface="BIZ UDPゴシック" panose="020B0400000000000000" pitchFamily="50" charset="-128"/>
              <a:ea typeface="BIZ UDPゴシック" panose="020B0400000000000000" pitchFamily="50" charset="-128"/>
            </a:rPr>
            <a:t>一定所得以下の世帯に対する軽減割合分を反映していないため、試算結果は実際の金額よりも高い場合があります。</a:t>
          </a:r>
          <a:endParaRPr kumimoji="1" lang="en-US" altLang="ja-JP" sz="1150" b="1" u="sng">
            <a:solidFill>
              <a:sysClr val="windowText" lastClr="000000"/>
            </a:solidFill>
            <a:latin typeface="BIZ UDPゴシック" panose="020B0400000000000000" pitchFamily="50" charset="-128"/>
            <a:ea typeface="BIZ UDPゴシック" panose="020B0400000000000000" pitchFamily="50" charset="-128"/>
          </a:endParaRPr>
        </a:p>
        <a:p>
          <a:pPr algn="l">
            <a:lnSpc>
              <a:spcPts val="1300"/>
            </a:lnSpc>
            <a:spcBef>
              <a:spcPts val="0"/>
            </a:spcBef>
          </a:pPr>
          <a:endParaRPr kumimoji="1" lang="en-US" altLang="ja-JP" sz="1150">
            <a:solidFill>
              <a:sysClr val="windowText" lastClr="000000"/>
            </a:solidFill>
            <a:latin typeface="BIZ UDPゴシック" panose="020B0400000000000000" pitchFamily="50" charset="-128"/>
            <a:ea typeface="BIZ UDPゴシック" panose="020B0400000000000000" pitchFamily="50" charset="-128"/>
          </a:endParaRPr>
        </a:p>
        <a:p>
          <a:pPr algn="l">
            <a:lnSpc>
              <a:spcPts val="1300"/>
            </a:lnSpc>
            <a:spcBef>
              <a:spcPts val="0"/>
            </a:spcBef>
          </a:pPr>
          <a:r>
            <a:rPr kumimoji="1" lang="en-US" altLang="ja-JP" sz="1150">
              <a:solidFill>
                <a:sysClr val="windowText" lastClr="000000"/>
              </a:solidFill>
              <a:latin typeface="BIZ UDPゴシック" panose="020B0400000000000000" pitchFamily="50" charset="-128"/>
              <a:ea typeface="BIZ UDPゴシック" panose="020B0400000000000000" pitchFamily="50" charset="-128"/>
            </a:rPr>
            <a:t>3</a:t>
          </a:r>
          <a:r>
            <a:rPr kumimoji="1" lang="ja-JP" altLang="en-US" sz="1150">
              <a:solidFill>
                <a:sysClr val="windowText" lastClr="000000"/>
              </a:solidFill>
              <a:latin typeface="BIZ UDPゴシック" panose="020B0400000000000000" pitchFamily="50" charset="-128"/>
              <a:ea typeface="BIZ UDPゴシック" panose="020B0400000000000000" pitchFamily="50" charset="-128"/>
            </a:rPr>
            <a:t>　試算結果は概算です。加入後、実際にお送りする納税通知書に記載の金額がお支払いいただく正しい金額となります。</a:t>
          </a:r>
        </a:p>
        <a:p>
          <a:pPr algn="l">
            <a:lnSpc>
              <a:spcPts val="1300"/>
            </a:lnSpc>
            <a:spcBef>
              <a:spcPts val="0"/>
            </a:spcBef>
          </a:pPr>
          <a:endParaRPr kumimoji="1" lang="en-US" altLang="ja-JP" sz="1150">
            <a:solidFill>
              <a:sysClr val="windowText" lastClr="000000"/>
            </a:solidFill>
            <a:latin typeface="BIZ UDPゴシック" panose="020B0400000000000000" pitchFamily="50" charset="-128"/>
            <a:ea typeface="BIZ UDPゴシック" panose="020B0400000000000000" pitchFamily="50" charset="-128"/>
          </a:endParaRPr>
        </a:p>
        <a:p>
          <a:pPr algn="l">
            <a:lnSpc>
              <a:spcPts val="1300"/>
            </a:lnSpc>
            <a:spcBef>
              <a:spcPts val="0"/>
            </a:spcBef>
          </a:pPr>
          <a:r>
            <a:rPr kumimoji="1" lang="en-US" altLang="ja-JP" sz="1150">
              <a:solidFill>
                <a:sysClr val="windowText" lastClr="000000"/>
              </a:solidFill>
              <a:latin typeface="BIZ UDPゴシック" panose="020B0400000000000000" pitchFamily="50" charset="-128"/>
              <a:ea typeface="BIZ UDPゴシック" panose="020B0400000000000000" pitchFamily="50" charset="-128"/>
            </a:rPr>
            <a:t>4</a:t>
          </a:r>
          <a:r>
            <a:rPr kumimoji="1" lang="ja-JP" altLang="en-US" sz="1150">
              <a:solidFill>
                <a:sysClr val="windowText" lastClr="000000"/>
              </a:solidFill>
              <a:latin typeface="BIZ UDPゴシック" panose="020B0400000000000000" pitchFamily="50" charset="-128"/>
              <a:ea typeface="BIZ UDPゴシック" panose="020B0400000000000000" pitchFamily="50" charset="-128"/>
            </a:rPr>
            <a:t>　１ヶ月あたりの税額と１期あたりの税額は異なります。</a:t>
          </a:r>
          <a:endParaRPr kumimoji="1" lang="en-US" altLang="ja-JP" sz="1150">
            <a:solidFill>
              <a:sysClr val="windowText" lastClr="000000"/>
            </a:solidFill>
            <a:latin typeface="BIZ UDPゴシック" panose="020B0400000000000000" pitchFamily="50" charset="-128"/>
            <a:ea typeface="BIZ UDPゴシック" panose="020B0400000000000000" pitchFamily="50" charset="-128"/>
          </a:endParaRPr>
        </a:p>
        <a:p>
          <a:pPr algn="l">
            <a:lnSpc>
              <a:spcPts val="1300"/>
            </a:lnSpc>
            <a:spcBef>
              <a:spcPts val="0"/>
            </a:spcBef>
          </a:pPr>
          <a:endParaRPr kumimoji="1" lang="en-US" altLang="ja-JP" sz="1150">
            <a:solidFill>
              <a:sysClr val="windowText" lastClr="000000"/>
            </a:solidFill>
            <a:latin typeface="BIZ UDPゴシック" panose="020B0400000000000000" pitchFamily="50" charset="-128"/>
            <a:ea typeface="BIZ UDPゴシック" panose="020B0400000000000000" pitchFamily="50" charset="-128"/>
          </a:endParaRPr>
        </a:p>
        <a:p>
          <a:pPr algn="l">
            <a:lnSpc>
              <a:spcPts val="1300"/>
            </a:lnSpc>
            <a:spcBef>
              <a:spcPts val="0"/>
            </a:spcBef>
          </a:pPr>
          <a:r>
            <a:rPr kumimoji="1" lang="en-US" altLang="ja-JP" sz="1150">
              <a:solidFill>
                <a:sysClr val="windowText" lastClr="000000"/>
              </a:solidFill>
              <a:latin typeface="BIZ UDPゴシック" panose="020B0400000000000000" pitchFamily="50" charset="-128"/>
              <a:ea typeface="BIZ UDPゴシック" panose="020B0400000000000000" pitchFamily="50" charset="-128"/>
            </a:rPr>
            <a:t>5</a:t>
          </a:r>
          <a:r>
            <a:rPr kumimoji="1" lang="ja-JP" altLang="en-US" sz="1150">
              <a:solidFill>
                <a:sysClr val="windowText" lastClr="000000"/>
              </a:solidFill>
              <a:latin typeface="BIZ UDPゴシック" panose="020B0400000000000000" pitchFamily="50" charset="-128"/>
              <a:ea typeface="BIZ UDPゴシック" panose="020B0400000000000000" pitchFamily="50" charset="-128"/>
            </a:rPr>
            <a:t>　基礎控除額は</a:t>
          </a:r>
          <a:r>
            <a:rPr kumimoji="1" lang="en-US" altLang="ja-JP" sz="1150">
              <a:solidFill>
                <a:sysClr val="windowText" lastClr="000000"/>
              </a:solidFill>
              <a:latin typeface="BIZ UDPゴシック" panose="020B0400000000000000" pitchFamily="50" charset="-128"/>
              <a:ea typeface="BIZ UDPゴシック" panose="020B0400000000000000" pitchFamily="50" charset="-128"/>
            </a:rPr>
            <a:t>43</a:t>
          </a:r>
          <a:r>
            <a:rPr kumimoji="1" lang="ja-JP" altLang="en-US" sz="1150">
              <a:solidFill>
                <a:sysClr val="windowText" lastClr="000000"/>
              </a:solidFill>
              <a:latin typeface="BIZ UDPゴシック" panose="020B0400000000000000" pitchFamily="50" charset="-128"/>
              <a:ea typeface="BIZ UDPゴシック" panose="020B0400000000000000" pitchFamily="50" charset="-128"/>
            </a:rPr>
            <a:t>万円で計算しています。（住民税の合計所得金額が</a:t>
          </a:r>
          <a:r>
            <a:rPr kumimoji="1" lang="en-US" altLang="ja-JP" sz="1150">
              <a:solidFill>
                <a:sysClr val="windowText" lastClr="000000"/>
              </a:solidFill>
              <a:latin typeface="BIZ UDPゴシック" panose="020B0400000000000000" pitchFamily="50" charset="-128"/>
              <a:ea typeface="BIZ UDPゴシック" panose="020B0400000000000000" pitchFamily="50" charset="-128"/>
            </a:rPr>
            <a:t>2,400</a:t>
          </a:r>
          <a:r>
            <a:rPr kumimoji="1" lang="ja-JP" altLang="en-US" sz="1150">
              <a:solidFill>
                <a:sysClr val="windowText" lastClr="000000"/>
              </a:solidFill>
              <a:latin typeface="BIZ UDPゴシック" panose="020B0400000000000000" pitchFamily="50" charset="-128"/>
              <a:ea typeface="BIZ UDPゴシック" panose="020B0400000000000000" pitchFamily="50" charset="-128"/>
            </a:rPr>
            <a:t>万円以下の方）</a:t>
          </a:r>
          <a:endParaRPr kumimoji="1" lang="en-US" altLang="ja-JP" sz="1150">
            <a:solidFill>
              <a:sysClr val="windowText" lastClr="000000"/>
            </a:solidFill>
            <a:latin typeface="BIZ UDPゴシック" panose="020B0400000000000000" pitchFamily="50" charset="-128"/>
            <a:ea typeface="BIZ UDPゴシック" panose="020B0400000000000000" pitchFamily="50" charset="-128"/>
          </a:endParaRPr>
        </a:p>
        <a:p>
          <a:pPr algn="l">
            <a:lnSpc>
              <a:spcPts val="1300"/>
            </a:lnSpc>
            <a:spcBef>
              <a:spcPts val="0"/>
            </a:spcBef>
          </a:pPr>
          <a:endParaRPr kumimoji="1" lang="en-US" altLang="ja-JP" sz="1150">
            <a:solidFill>
              <a:sysClr val="windowText" lastClr="000000"/>
            </a:solidFill>
            <a:latin typeface="BIZ UDPゴシック" panose="020B0400000000000000" pitchFamily="50" charset="-128"/>
            <a:ea typeface="BIZ UDPゴシック" panose="020B0400000000000000" pitchFamily="50" charset="-128"/>
          </a:endParaRPr>
        </a:p>
        <a:p>
          <a:pPr algn="l">
            <a:lnSpc>
              <a:spcPts val="1300"/>
            </a:lnSpc>
            <a:spcBef>
              <a:spcPts val="0"/>
            </a:spcBef>
          </a:pPr>
          <a:r>
            <a:rPr kumimoji="1" lang="en-US" altLang="ja-JP" sz="1150">
              <a:solidFill>
                <a:sysClr val="windowText" lastClr="000000"/>
              </a:solidFill>
              <a:latin typeface="BIZ UDPゴシック" panose="020B0400000000000000" pitchFamily="50" charset="-128"/>
              <a:ea typeface="BIZ UDPゴシック" panose="020B0400000000000000" pitchFamily="50" charset="-128"/>
            </a:rPr>
            <a:t>6</a:t>
          </a:r>
          <a:r>
            <a:rPr kumimoji="1" lang="ja-JP" altLang="en-US" sz="1150">
              <a:solidFill>
                <a:sysClr val="windowText" lastClr="000000"/>
              </a:solidFill>
              <a:latin typeface="BIZ UDPゴシック" panose="020B0400000000000000" pitchFamily="50" charset="-128"/>
              <a:ea typeface="BIZ UDPゴシック" panose="020B0400000000000000" pitchFamily="50" charset="-128"/>
            </a:rPr>
            <a:t>　試算した時点と、加入までの間に世帯構成、加入者数、所得の変更がある場合には、実際の税額と異なりますので、再度試算を行ってください。</a:t>
          </a:r>
          <a:endParaRPr kumimoji="1" lang="en-US" altLang="ja-JP" sz="1150">
            <a:solidFill>
              <a:sysClr val="windowText" lastClr="000000"/>
            </a:solidFill>
            <a:latin typeface="BIZ UDPゴシック" panose="020B0400000000000000" pitchFamily="50" charset="-128"/>
            <a:ea typeface="BIZ UDPゴシック" panose="020B0400000000000000" pitchFamily="50" charset="-128"/>
          </a:endParaRPr>
        </a:p>
        <a:p>
          <a:pPr algn="l">
            <a:lnSpc>
              <a:spcPts val="1300"/>
            </a:lnSpc>
            <a:spcBef>
              <a:spcPts val="0"/>
            </a:spcBef>
          </a:pPr>
          <a:endParaRPr kumimoji="1" lang="en-US" altLang="ja-JP" sz="1150">
            <a:solidFill>
              <a:sysClr val="windowText" lastClr="000000"/>
            </a:solidFill>
            <a:latin typeface="BIZ UDPゴシック" panose="020B0400000000000000" pitchFamily="50" charset="-128"/>
            <a:ea typeface="BIZ UDPゴシック" panose="020B0400000000000000" pitchFamily="50" charset="-128"/>
          </a:endParaRPr>
        </a:p>
        <a:p>
          <a:pPr algn="l">
            <a:lnSpc>
              <a:spcPts val="1300"/>
            </a:lnSpc>
            <a:spcBef>
              <a:spcPts val="0"/>
            </a:spcBef>
          </a:pPr>
          <a:r>
            <a:rPr kumimoji="1" lang="en-US" altLang="ja-JP" sz="1150">
              <a:solidFill>
                <a:sysClr val="windowText" lastClr="000000"/>
              </a:solidFill>
              <a:latin typeface="BIZ UDPゴシック" panose="020B0400000000000000" pitchFamily="50" charset="-128"/>
              <a:ea typeface="BIZ UDPゴシック" panose="020B0400000000000000" pitchFamily="50" charset="-128"/>
            </a:rPr>
            <a:t>7</a:t>
          </a:r>
          <a:r>
            <a:rPr kumimoji="1" lang="ja-JP" altLang="en-US" sz="1150">
              <a:solidFill>
                <a:sysClr val="windowText" lastClr="000000"/>
              </a:solidFill>
              <a:latin typeface="BIZ UDPゴシック" panose="020B0400000000000000" pitchFamily="50" charset="-128"/>
              <a:ea typeface="BIZ UDPゴシック" panose="020B0400000000000000" pitchFamily="50" charset="-128"/>
            </a:rPr>
            <a:t>　未就学児（令和</a:t>
          </a:r>
          <a:r>
            <a:rPr kumimoji="1" lang="en-US" altLang="ja-JP" sz="1150">
              <a:solidFill>
                <a:sysClr val="windowText" lastClr="000000"/>
              </a:solidFill>
              <a:latin typeface="BIZ UDPゴシック" panose="020B0400000000000000" pitchFamily="50" charset="-128"/>
              <a:ea typeface="BIZ UDPゴシック" panose="020B0400000000000000" pitchFamily="50" charset="-128"/>
            </a:rPr>
            <a:t>7</a:t>
          </a:r>
          <a:r>
            <a:rPr kumimoji="1" lang="ja-JP" altLang="en-US" sz="1150">
              <a:solidFill>
                <a:sysClr val="windowText" lastClr="000000"/>
              </a:solidFill>
              <a:latin typeface="BIZ UDPゴシック" panose="020B0400000000000000" pitchFamily="50" charset="-128"/>
              <a:ea typeface="BIZ UDPゴシック" panose="020B0400000000000000" pitchFamily="50" charset="-128"/>
            </a:rPr>
            <a:t>年度は平成</a:t>
          </a:r>
          <a:r>
            <a:rPr kumimoji="1" lang="en-US" altLang="ja-JP" sz="1150">
              <a:solidFill>
                <a:sysClr val="windowText" lastClr="000000"/>
              </a:solidFill>
              <a:latin typeface="BIZ UDPゴシック" panose="020B0400000000000000" pitchFamily="50" charset="-128"/>
              <a:ea typeface="BIZ UDPゴシック" panose="020B0400000000000000" pitchFamily="50" charset="-128"/>
            </a:rPr>
            <a:t>31</a:t>
          </a:r>
          <a:r>
            <a:rPr kumimoji="1" lang="ja-JP" altLang="en-US" sz="1150">
              <a:solidFill>
                <a:sysClr val="windowText" lastClr="000000"/>
              </a:solidFill>
              <a:latin typeface="BIZ UDPゴシック" panose="020B0400000000000000" pitchFamily="50" charset="-128"/>
              <a:ea typeface="BIZ UDPゴシック" panose="020B0400000000000000" pitchFamily="50" charset="-128"/>
            </a:rPr>
            <a:t>年４月２日以降生まれの方）の均等割額は半額で計算されます。</a:t>
          </a:r>
        </a:p>
        <a:p>
          <a:pPr algn="l">
            <a:lnSpc>
              <a:spcPts val="1300"/>
            </a:lnSpc>
            <a:spcBef>
              <a:spcPts val="0"/>
            </a:spcBef>
          </a:pPr>
          <a:endParaRPr kumimoji="1" lang="en-US" altLang="ja-JP" sz="1150">
            <a:solidFill>
              <a:sysClr val="windowText" lastClr="000000"/>
            </a:solidFill>
            <a:latin typeface="BIZ UDPゴシック" panose="020B0400000000000000" pitchFamily="50" charset="-128"/>
            <a:ea typeface="BIZ UDPゴシック" panose="020B0400000000000000" pitchFamily="50" charset="-128"/>
          </a:endParaRPr>
        </a:p>
        <a:p>
          <a:pPr algn="l">
            <a:lnSpc>
              <a:spcPts val="1300"/>
            </a:lnSpc>
            <a:spcBef>
              <a:spcPts val="0"/>
            </a:spcBef>
          </a:pPr>
          <a:r>
            <a:rPr kumimoji="1" lang="en-US" altLang="ja-JP" sz="1150">
              <a:solidFill>
                <a:sysClr val="windowText" lastClr="000000"/>
              </a:solidFill>
              <a:latin typeface="BIZ UDPゴシック" panose="020B0400000000000000" pitchFamily="50" charset="-128"/>
              <a:ea typeface="BIZ UDPゴシック" panose="020B0400000000000000" pitchFamily="50" charset="-128"/>
            </a:rPr>
            <a:t>8</a:t>
          </a:r>
          <a:r>
            <a:rPr kumimoji="1" lang="ja-JP" altLang="en-US" sz="1150">
              <a:solidFill>
                <a:sysClr val="windowText" lastClr="000000"/>
              </a:solidFill>
              <a:latin typeface="BIZ UDPゴシック" panose="020B0400000000000000" pitchFamily="50" charset="-128"/>
              <a:ea typeface="BIZ UDPゴシック" panose="020B0400000000000000" pitchFamily="50" charset="-128"/>
            </a:rPr>
            <a:t>　１８歳以下の子どもが２人以上いる場合、２人目以降の均等割額分が減免されます。（令和</a:t>
          </a:r>
          <a:r>
            <a:rPr kumimoji="1" lang="en-US" altLang="ja-JP" sz="1150">
              <a:solidFill>
                <a:sysClr val="windowText" lastClr="000000"/>
              </a:solidFill>
              <a:latin typeface="BIZ UDPゴシック" panose="020B0400000000000000" pitchFamily="50" charset="-128"/>
              <a:ea typeface="BIZ UDPゴシック" panose="020B0400000000000000" pitchFamily="50" charset="-128"/>
            </a:rPr>
            <a:t>7</a:t>
          </a:r>
          <a:r>
            <a:rPr kumimoji="1" lang="ja-JP" altLang="en-US" sz="1150">
              <a:solidFill>
                <a:sysClr val="windowText" lastClr="000000"/>
              </a:solidFill>
              <a:latin typeface="BIZ UDPゴシック" panose="020B0400000000000000" pitchFamily="50" charset="-128"/>
              <a:ea typeface="BIZ UDPゴシック" panose="020B0400000000000000" pitchFamily="50" charset="-128"/>
            </a:rPr>
            <a:t>年度は</a:t>
          </a:r>
          <a:r>
            <a:rPr kumimoji="1" lang="ja-JP" altLang="en-US" sz="1150" b="1" u="sng">
              <a:solidFill>
                <a:sysClr val="windowText" lastClr="000000"/>
              </a:solidFill>
              <a:latin typeface="BIZ UDPゴシック" panose="020B0400000000000000" pitchFamily="50" charset="-128"/>
              <a:ea typeface="BIZ UDPゴシック" panose="020B0400000000000000" pitchFamily="50" charset="-128"/>
            </a:rPr>
            <a:t>平成１</a:t>
          </a:r>
          <a:r>
            <a:rPr kumimoji="1" lang="en-US" altLang="ja-JP" sz="1150" b="1" u="sng">
              <a:solidFill>
                <a:sysClr val="windowText" lastClr="000000"/>
              </a:solidFill>
              <a:latin typeface="BIZ UDPゴシック" panose="020B0400000000000000" pitchFamily="50" charset="-128"/>
              <a:ea typeface="BIZ UDPゴシック" panose="020B0400000000000000" pitchFamily="50" charset="-128"/>
            </a:rPr>
            <a:t>9</a:t>
          </a:r>
          <a:r>
            <a:rPr kumimoji="1" lang="ja-JP" altLang="en-US" sz="1150" b="1" u="sng">
              <a:solidFill>
                <a:sysClr val="windowText" lastClr="000000"/>
              </a:solidFill>
              <a:latin typeface="BIZ UDPゴシック" panose="020B0400000000000000" pitchFamily="50" charset="-128"/>
              <a:ea typeface="BIZ UDPゴシック" panose="020B0400000000000000" pitchFamily="50" charset="-128"/>
            </a:rPr>
            <a:t>年４月２日以降生まれの方</a:t>
          </a:r>
          <a:r>
            <a:rPr kumimoji="1" lang="ja-JP" altLang="en-US" sz="1150">
              <a:solidFill>
                <a:sysClr val="windowText" lastClr="000000"/>
              </a:solidFill>
              <a:latin typeface="BIZ UDPゴシック" panose="020B0400000000000000" pitchFamily="50" charset="-128"/>
              <a:ea typeface="BIZ UDPゴシック" panose="020B0400000000000000" pitchFamily="50" charset="-128"/>
            </a:rPr>
            <a:t>を１８歳以下としています。）　</a:t>
          </a:r>
          <a:endParaRPr kumimoji="1" lang="en-US" altLang="ja-JP" sz="1150">
            <a:solidFill>
              <a:sysClr val="windowText" lastClr="000000"/>
            </a:solidFill>
            <a:latin typeface="BIZ UDPゴシック" panose="020B0400000000000000" pitchFamily="50" charset="-128"/>
            <a:ea typeface="BIZ UDPゴシック" panose="020B0400000000000000" pitchFamily="50" charset="-128"/>
          </a:endParaRPr>
        </a:p>
        <a:p>
          <a:pPr algn="l">
            <a:lnSpc>
              <a:spcPts val="1300"/>
            </a:lnSpc>
            <a:spcBef>
              <a:spcPts val="0"/>
            </a:spcBef>
          </a:pPr>
          <a:r>
            <a:rPr kumimoji="1" lang="en-US" altLang="ja-JP" sz="1150">
              <a:solidFill>
                <a:sysClr val="windowText" lastClr="000000"/>
              </a:solidFill>
              <a:latin typeface="BIZ UDPゴシック" panose="020B0400000000000000" pitchFamily="50" charset="-128"/>
              <a:ea typeface="BIZ UDPゴシック" panose="020B0400000000000000" pitchFamily="50" charset="-128"/>
            </a:rPr>
            <a:t>  </a:t>
          </a:r>
        </a:p>
        <a:p>
          <a:pPr algn="l">
            <a:lnSpc>
              <a:spcPts val="1300"/>
            </a:lnSpc>
            <a:spcBef>
              <a:spcPts val="0"/>
            </a:spcBef>
          </a:pPr>
          <a:r>
            <a:rPr kumimoji="1" lang="en-US" altLang="ja-JP" sz="1150">
              <a:solidFill>
                <a:sysClr val="windowText" lastClr="000000"/>
              </a:solidFill>
              <a:latin typeface="BIZ UDPゴシック" panose="020B0400000000000000" pitchFamily="50" charset="-128"/>
              <a:ea typeface="BIZ UDPゴシック" panose="020B0400000000000000" pitchFamily="50" charset="-128"/>
            </a:rPr>
            <a:t>9</a:t>
          </a:r>
          <a:r>
            <a:rPr kumimoji="1" lang="ja-JP" altLang="en-US" sz="1150">
              <a:solidFill>
                <a:sysClr val="windowText" lastClr="000000"/>
              </a:solidFill>
              <a:latin typeface="BIZ UDPゴシック" panose="020B0400000000000000" pitchFamily="50" charset="-128"/>
              <a:ea typeface="BIZ UDPゴシック" panose="020B0400000000000000" pitchFamily="50" charset="-128"/>
            </a:rPr>
            <a:t>　７５歳以上の方の保険料（後期高齢者医療保険料）は算定できません。</a:t>
          </a:r>
          <a:endParaRPr kumimoji="1" lang="en-US" altLang="ja-JP" sz="1150">
            <a:solidFill>
              <a:sysClr val="windowText" lastClr="000000"/>
            </a:solidFill>
            <a:latin typeface="BIZ UDPゴシック" panose="020B0400000000000000" pitchFamily="50" charset="-128"/>
            <a:ea typeface="BIZ UDPゴシック" panose="020B0400000000000000" pitchFamily="50" charset="-128"/>
          </a:endParaRPr>
        </a:p>
      </xdr:txBody>
    </xdr:sp>
    <xdr:clientData/>
  </xdr:twoCellAnchor>
  <xdr:twoCellAnchor>
    <xdr:from>
      <xdr:col>18</xdr:col>
      <xdr:colOff>26095</xdr:colOff>
      <xdr:row>17</xdr:row>
      <xdr:rowOff>136060</xdr:rowOff>
    </xdr:from>
    <xdr:to>
      <xdr:col>26</xdr:col>
      <xdr:colOff>1330890</xdr:colOff>
      <xdr:row>17</xdr:row>
      <xdr:rowOff>495821</xdr:rowOff>
    </xdr:to>
    <xdr:grpSp>
      <xdr:nvGrpSpPr>
        <xdr:cNvPr id="72" name="グループ化 71">
          <a:extLst>
            <a:ext uri="{FF2B5EF4-FFF2-40B4-BE49-F238E27FC236}">
              <a16:creationId xmlns:a16="http://schemas.microsoft.com/office/drawing/2014/main" id="{28359A64-CFF8-4353-9398-0CB53B48C5F2}"/>
            </a:ext>
          </a:extLst>
        </xdr:cNvPr>
        <xdr:cNvGrpSpPr/>
      </xdr:nvGrpSpPr>
      <xdr:grpSpPr>
        <a:xfrm>
          <a:off x="11061488" y="11579667"/>
          <a:ext cx="4243938" cy="359761"/>
          <a:chOff x="11011394" y="12430273"/>
          <a:chExt cx="4192487" cy="384377"/>
        </a:xfrm>
      </xdr:grpSpPr>
      <xdr:pic>
        <xdr:nvPicPr>
          <xdr:cNvPr id="73" name="図 72">
            <a:extLst>
              <a:ext uri="{FF2B5EF4-FFF2-40B4-BE49-F238E27FC236}">
                <a16:creationId xmlns:a16="http://schemas.microsoft.com/office/drawing/2014/main" id="{597B2C05-53AA-490E-8467-3CE22ACAFE39}"/>
              </a:ext>
            </a:extLst>
          </xdr:cNvPr>
          <xdr:cNvPicPr>
            <a:picLocks noChangeAspect="1"/>
          </xdr:cNvPicPr>
        </xdr:nvPicPr>
        <xdr:blipFill>
          <a:blip xmlns:r="http://schemas.openxmlformats.org/officeDocument/2006/relationships" r:embed="rId7"/>
          <a:stretch>
            <a:fillRect/>
          </a:stretch>
        </xdr:blipFill>
        <xdr:spPr>
          <a:xfrm>
            <a:off x="11011394" y="12450534"/>
            <a:ext cx="405006" cy="343943"/>
          </a:xfrm>
          <a:prstGeom prst="rect">
            <a:avLst/>
          </a:prstGeom>
        </xdr:spPr>
      </xdr:pic>
      <xdr:pic>
        <xdr:nvPicPr>
          <xdr:cNvPr id="74" name="図 73">
            <a:extLst>
              <a:ext uri="{FF2B5EF4-FFF2-40B4-BE49-F238E27FC236}">
                <a16:creationId xmlns:a16="http://schemas.microsoft.com/office/drawing/2014/main" id="{15F5E88A-4E88-431D-AF7E-A6C98A2AAB3D}"/>
              </a:ext>
            </a:extLst>
          </xdr:cNvPr>
          <xdr:cNvPicPr>
            <a:picLocks noChangeAspect="1"/>
          </xdr:cNvPicPr>
        </xdr:nvPicPr>
        <xdr:blipFill>
          <a:blip xmlns:r="http://schemas.openxmlformats.org/officeDocument/2006/relationships" r:embed="rId7"/>
          <a:stretch>
            <a:fillRect/>
          </a:stretch>
        </xdr:blipFill>
        <xdr:spPr>
          <a:xfrm>
            <a:off x="14751259" y="12430273"/>
            <a:ext cx="452622" cy="384377"/>
          </a:xfrm>
          <a:prstGeom prst="rect">
            <a:avLst/>
          </a:prstGeom>
        </xdr:spPr>
      </xdr:pic>
    </xdr:grpSp>
    <xdr:clientData/>
  </xdr:twoCellAnchor>
  <xdr:twoCellAnchor>
    <xdr:from>
      <xdr:col>58</xdr:col>
      <xdr:colOff>0</xdr:colOff>
      <xdr:row>14</xdr:row>
      <xdr:rowOff>470647</xdr:rowOff>
    </xdr:from>
    <xdr:to>
      <xdr:col>59</xdr:col>
      <xdr:colOff>0</xdr:colOff>
      <xdr:row>18</xdr:row>
      <xdr:rowOff>-1</xdr:rowOff>
    </xdr:to>
    <xdr:sp macro="" textlink="">
      <xdr:nvSpPr>
        <xdr:cNvPr id="75" name="正方形/長方形 74">
          <a:extLst>
            <a:ext uri="{FF2B5EF4-FFF2-40B4-BE49-F238E27FC236}">
              <a16:creationId xmlns:a16="http://schemas.microsoft.com/office/drawing/2014/main" id="{BC6FF144-9BCE-4B80-AA72-C6BB7EF15AF4}"/>
            </a:ext>
          </a:extLst>
        </xdr:cNvPr>
        <xdr:cNvSpPr/>
      </xdr:nvSpPr>
      <xdr:spPr>
        <a:xfrm>
          <a:off x="42190147" y="10443882"/>
          <a:ext cx="930088" cy="1501588"/>
        </a:xfrm>
        <a:prstGeom prst="rect">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31</xdr:col>
      <xdr:colOff>11206</xdr:colOff>
      <xdr:row>62</xdr:row>
      <xdr:rowOff>11205</xdr:rowOff>
    </xdr:from>
    <xdr:to>
      <xdr:col>32</xdr:col>
      <xdr:colOff>11206</xdr:colOff>
      <xdr:row>63</xdr:row>
      <xdr:rowOff>22411</xdr:rowOff>
    </xdr:to>
    <xdr:sp macro="" textlink="">
      <xdr:nvSpPr>
        <xdr:cNvPr id="77" name="正方形/長方形 76">
          <a:extLst>
            <a:ext uri="{FF2B5EF4-FFF2-40B4-BE49-F238E27FC236}">
              <a16:creationId xmlns:a16="http://schemas.microsoft.com/office/drawing/2014/main" id="{A2F8B782-E2FE-47A7-80B2-350C5AB59656}"/>
            </a:ext>
          </a:extLst>
        </xdr:cNvPr>
        <xdr:cNvSpPr/>
      </xdr:nvSpPr>
      <xdr:spPr>
        <a:xfrm>
          <a:off x="18590559" y="28373293"/>
          <a:ext cx="862853" cy="336177"/>
        </a:xfrm>
        <a:prstGeom prst="rect">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156575</xdr:colOff>
      <xdr:row>19</xdr:row>
      <xdr:rowOff>78285</xdr:rowOff>
    </xdr:from>
    <xdr:to>
      <xdr:col>10</xdr:col>
      <xdr:colOff>195719</xdr:colOff>
      <xdr:row>22</xdr:row>
      <xdr:rowOff>169622</xdr:rowOff>
    </xdr:to>
    <xdr:sp macro="" textlink="">
      <xdr:nvSpPr>
        <xdr:cNvPr id="42" name="角丸四角形吹き出し 3">
          <a:extLst>
            <a:ext uri="{FF2B5EF4-FFF2-40B4-BE49-F238E27FC236}">
              <a16:creationId xmlns:a16="http://schemas.microsoft.com/office/drawing/2014/main" id="{88DFEF71-0337-4A54-A061-6D88F1F951CE}"/>
            </a:ext>
          </a:extLst>
        </xdr:cNvPr>
        <xdr:cNvSpPr/>
      </xdr:nvSpPr>
      <xdr:spPr>
        <a:xfrm>
          <a:off x="156575" y="12512977"/>
          <a:ext cx="7345993" cy="991645"/>
        </a:xfrm>
        <a:prstGeom prst="wedgeRoundRectCallout">
          <a:avLst>
            <a:gd name="adj1" fmla="val 22483"/>
            <a:gd name="adj2" fmla="val -64253"/>
            <a:gd name="adj3" fmla="val 16667"/>
          </a:avLst>
        </a:prstGeom>
        <a:solidFill>
          <a:srgbClr val="F79646">
            <a:lumMod val="20000"/>
            <a:lumOff val="80000"/>
          </a:srgbClr>
        </a:solidFill>
        <a:ln w="9525" cap="flat" cmpd="sng" algn="ctr">
          <a:solidFill>
            <a:srgbClr val="F79646"/>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200" b="0"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※⑤</a:t>
          </a:r>
          <a:r>
            <a:rPr kumimoji="1" lang="ja-JP" altLang="en-US" sz="1200" b="0"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所得金額調整控除（子ども・特別障がい者等を有する者等）欄は</a:t>
          </a:r>
          <a:r>
            <a:rPr kumimoji="1" lang="ja-JP" altLang="en-US" sz="1200" b="1" i="0" u="sng"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給与収入が</a:t>
          </a:r>
          <a:r>
            <a:rPr kumimoji="1" lang="en-US" altLang="ja-JP" sz="1200" b="1" i="0" u="sng"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850</a:t>
          </a:r>
          <a:r>
            <a:rPr kumimoji="1" lang="ja-JP" altLang="en-US" sz="1200" b="1" i="0" u="sng"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万円を超え</a:t>
          </a:r>
          <a:r>
            <a:rPr kumimoji="1" lang="ja-JP" altLang="en-US" sz="1200" b="0"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、適用対象者の方 （</a:t>
          </a:r>
          <a:r>
            <a:rPr kumimoji="1" lang="en-US" altLang="ja-JP" sz="1200" b="0"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1.</a:t>
          </a:r>
          <a:r>
            <a:rPr kumimoji="1" lang="ja-JP" altLang="en-US" sz="1200" b="0"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本人が特別障がい者である場合　</a:t>
          </a:r>
          <a:r>
            <a:rPr kumimoji="1" lang="en-US" altLang="ja-JP" sz="1200" b="0"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2.</a:t>
          </a:r>
          <a:r>
            <a:rPr kumimoji="1" lang="ja-JP" altLang="en-US" sz="1200" b="0"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年齢</a:t>
          </a:r>
          <a:r>
            <a:rPr kumimoji="1" lang="en-US" altLang="ja-JP" sz="1200" b="0"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23</a:t>
          </a:r>
          <a:r>
            <a:rPr kumimoji="1" lang="ja-JP" altLang="en-US" sz="1200" b="0"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歳未満の扶養親族がいる場合　</a:t>
          </a:r>
          <a:r>
            <a:rPr kumimoji="1" lang="en-US" altLang="ja-JP" sz="1200" b="0"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3.</a:t>
          </a:r>
          <a:r>
            <a:rPr kumimoji="1" lang="ja-JP" altLang="en-US" sz="1200" b="0"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特別障がい者である同一生計配偶者・扶養親族がいる場合）のみ「有」を選択してください。</a:t>
          </a:r>
        </a:p>
      </xdr:txBody>
    </xdr:sp>
    <xdr:clientData/>
  </xdr:twoCellAnchor>
  <xdr:twoCellAnchor editAs="oneCell">
    <xdr:from>
      <xdr:col>23</xdr:col>
      <xdr:colOff>52192</xdr:colOff>
      <xdr:row>0</xdr:row>
      <xdr:rowOff>587158</xdr:rowOff>
    </xdr:from>
    <xdr:to>
      <xdr:col>26</xdr:col>
      <xdr:colOff>1186549</xdr:colOff>
      <xdr:row>0</xdr:row>
      <xdr:rowOff>1526610</xdr:rowOff>
    </xdr:to>
    <xdr:pic>
      <xdr:nvPicPr>
        <xdr:cNvPr id="44" name="図 43">
          <a:extLst>
            <a:ext uri="{FF2B5EF4-FFF2-40B4-BE49-F238E27FC236}">
              <a16:creationId xmlns:a16="http://schemas.microsoft.com/office/drawing/2014/main" id="{0080C644-70B5-4303-88EA-C72C6904FDC2}"/>
            </a:ext>
          </a:extLst>
        </xdr:cNvPr>
        <xdr:cNvPicPr>
          <a:picLocks noChangeAspect="1" noChangeArrowheads="1"/>
        </xdr:cNvPicPr>
      </xdr:nvPicPr>
      <xdr:blipFill>
        <a:blip xmlns:r="http://schemas.openxmlformats.org/officeDocument/2006/relationships" r:embed="rId8">
          <a:extLst>
            <a:ext uri="{28A0092B-C50C-407E-A947-70E740481C1C}">
              <a14:useLocalDpi xmlns:a14="http://schemas.microsoft.com/office/drawing/2010/main" val="0"/>
            </a:ext>
          </a:extLst>
        </a:blip>
        <a:srcRect/>
        <a:stretch>
          <a:fillRect/>
        </a:stretch>
      </xdr:blipFill>
      <xdr:spPr bwMode="auto">
        <a:xfrm>
          <a:off x="12773939" y="587158"/>
          <a:ext cx="2282576" cy="93945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16</xdr:col>
      <xdr:colOff>320387</xdr:colOff>
      <xdr:row>2</xdr:row>
      <xdr:rowOff>230085</xdr:rowOff>
    </xdr:from>
    <xdr:to>
      <xdr:col>27</xdr:col>
      <xdr:colOff>295929</xdr:colOff>
      <xdr:row>25</xdr:row>
      <xdr:rowOff>48620</xdr:rowOff>
    </xdr:to>
    <xdr:pic>
      <xdr:nvPicPr>
        <xdr:cNvPr id="18" name="図 17">
          <a:extLst>
            <a:ext uri="{FF2B5EF4-FFF2-40B4-BE49-F238E27FC236}">
              <a16:creationId xmlns:a16="http://schemas.microsoft.com/office/drawing/2014/main" id="{00000000-0008-0000-0100-00001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481705" y="714994"/>
          <a:ext cx="6626307" cy="406977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9</xdr:col>
      <xdr:colOff>8163</xdr:colOff>
      <xdr:row>43</xdr:row>
      <xdr:rowOff>167360</xdr:rowOff>
    </xdr:from>
    <xdr:to>
      <xdr:col>16</xdr:col>
      <xdr:colOff>585107</xdr:colOff>
      <xdr:row>54</xdr:row>
      <xdr:rowOff>123264</xdr:rowOff>
    </xdr:to>
    <xdr:sp macro="" textlink="">
      <xdr:nvSpPr>
        <xdr:cNvPr id="50" name="角丸四角形 49">
          <a:extLst>
            <a:ext uri="{FF2B5EF4-FFF2-40B4-BE49-F238E27FC236}">
              <a16:creationId xmlns:a16="http://schemas.microsoft.com/office/drawing/2014/main" id="{00000000-0008-0000-0100-000032000000}"/>
            </a:ext>
          </a:extLst>
        </xdr:cNvPr>
        <xdr:cNvSpPr/>
      </xdr:nvSpPr>
      <xdr:spPr>
        <a:xfrm>
          <a:off x="4725839" y="7350331"/>
          <a:ext cx="4902415" cy="1726433"/>
        </a:xfrm>
        <a:prstGeom prst="roundRect">
          <a:avLst/>
        </a:prstGeom>
        <a:solidFill>
          <a:schemeClr val="accent2">
            <a:lumMod val="40000"/>
            <a:lumOff val="60000"/>
            <a:alpha val="38000"/>
          </a:schemeClr>
        </a:solidFill>
        <a:ln>
          <a:solidFill>
            <a:schemeClr val="accent2">
              <a:lumMod val="40000"/>
              <a:lumOff val="60000"/>
              <a:alpha val="22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chemeClr val="tx1"/>
              </a:solidFill>
              <a:latin typeface="ＭＳ 明朝" pitchFamily="17" charset="-128"/>
              <a:ea typeface="ＭＳ 明朝" pitchFamily="17" charset="-128"/>
            </a:rPr>
            <a:t>給与収入</a:t>
          </a:r>
          <a:r>
            <a:rPr kumimoji="1" lang="ja-JP" altLang="en-US" sz="1100" b="0">
              <a:solidFill>
                <a:schemeClr val="tx1"/>
              </a:solidFill>
              <a:latin typeface="ＭＳ 明朝" pitchFamily="17" charset="-128"/>
              <a:ea typeface="ＭＳ 明朝" pitchFamily="17" charset="-128"/>
            </a:rPr>
            <a:t>がある場合は、「</a:t>
          </a:r>
          <a:r>
            <a:rPr kumimoji="1" lang="ja-JP" altLang="en-US" sz="1100" b="1">
              <a:solidFill>
                <a:schemeClr val="tx1"/>
              </a:solidFill>
              <a:latin typeface="ＭＳ 明朝" pitchFamily="17" charset="-128"/>
              <a:ea typeface="ＭＳ 明朝" pitchFamily="17" charset="-128"/>
            </a:rPr>
            <a:t>④給与収入</a:t>
          </a:r>
          <a:r>
            <a:rPr kumimoji="1" lang="ja-JP" altLang="en-US" sz="1100" b="0">
              <a:solidFill>
                <a:schemeClr val="tx1"/>
              </a:solidFill>
              <a:latin typeface="ＭＳ 明朝" pitchFamily="17" charset="-128"/>
              <a:ea typeface="ＭＳ 明朝" pitchFamily="17" charset="-128"/>
            </a:rPr>
            <a:t>」の欄に源泉徴収票の支払金額、もしくは申告書の給与収入金額を入力してください。</a:t>
          </a:r>
          <a:endParaRPr kumimoji="1" lang="en-US" altLang="ja-JP" sz="1100" b="0">
            <a:solidFill>
              <a:schemeClr val="tx1"/>
            </a:solidFill>
            <a:latin typeface="ＭＳ 明朝" pitchFamily="17" charset="-128"/>
            <a:ea typeface="ＭＳ 明朝" pitchFamily="17" charset="-128"/>
          </a:endParaRPr>
        </a:p>
        <a:p>
          <a:pPr algn="l"/>
          <a:endParaRPr kumimoji="1" lang="en-US" altLang="ja-JP" sz="1100" b="0">
            <a:solidFill>
              <a:schemeClr val="tx1"/>
            </a:solidFill>
            <a:latin typeface="ＭＳ 明朝" pitchFamily="17" charset="-128"/>
            <a:ea typeface="ＭＳ 明朝" pitchFamily="17" charset="-128"/>
          </a:endParaRPr>
        </a:p>
        <a:p>
          <a:pPr algn="l"/>
          <a:r>
            <a:rPr kumimoji="1" lang="ja-JP" altLang="en-US" sz="1100" b="1">
              <a:solidFill>
                <a:schemeClr val="tx1"/>
              </a:solidFill>
              <a:latin typeface="ＭＳ 明朝" pitchFamily="17" charset="-128"/>
              <a:ea typeface="ＭＳ 明朝" pitchFamily="17" charset="-128"/>
            </a:rPr>
            <a:t>年金収入（公的年金）</a:t>
          </a:r>
          <a:r>
            <a:rPr kumimoji="1" lang="ja-JP" altLang="en-US" sz="1100" b="0">
              <a:solidFill>
                <a:schemeClr val="tx1"/>
              </a:solidFill>
              <a:latin typeface="ＭＳ 明朝" pitchFamily="17" charset="-128"/>
              <a:ea typeface="ＭＳ 明朝" pitchFamily="17" charset="-128"/>
            </a:rPr>
            <a:t>がある場合は、「</a:t>
          </a:r>
          <a:r>
            <a:rPr kumimoji="1" lang="ja-JP" altLang="en-US" sz="1100" b="1">
              <a:solidFill>
                <a:schemeClr val="tx1"/>
              </a:solidFill>
              <a:latin typeface="ＭＳ 明朝" pitchFamily="17" charset="-128"/>
              <a:ea typeface="ＭＳ 明朝" pitchFamily="17" charset="-128"/>
            </a:rPr>
            <a:t>⑤年金収入</a:t>
          </a:r>
          <a:r>
            <a:rPr kumimoji="1" lang="ja-JP" altLang="en-US" sz="1100" b="0">
              <a:solidFill>
                <a:schemeClr val="tx1"/>
              </a:solidFill>
              <a:latin typeface="ＭＳ 明朝" pitchFamily="17" charset="-128"/>
              <a:ea typeface="ＭＳ 明朝" pitchFamily="17" charset="-128"/>
            </a:rPr>
            <a:t>」の欄に源泉徴収票の支払金額、もしくは申告書の年金収入の金額を入力してください。</a:t>
          </a:r>
          <a:endParaRPr kumimoji="1" lang="en-US" altLang="ja-JP" sz="1100" b="0">
            <a:solidFill>
              <a:schemeClr val="tx1"/>
            </a:solidFill>
            <a:latin typeface="ＭＳ 明朝" pitchFamily="17" charset="-128"/>
            <a:ea typeface="ＭＳ 明朝" pitchFamily="17" charset="-128"/>
          </a:endParaRPr>
        </a:p>
        <a:p>
          <a:pPr algn="l"/>
          <a:endParaRPr kumimoji="1" lang="en-US" altLang="ja-JP" sz="1100" b="0">
            <a:solidFill>
              <a:schemeClr val="tx1"/>
            </a:solidFill>
            <a:latin typeface="ＭＳ 明朝" pitchFamily="17" charset="-128"/>
            <a:ea typeface="ＭＳ 明朝" pitchFamily="17" charset="-128"/>
          </a:endParaRPr>
        </a:p>
        <a:p>
          <a:pPr algn="l"/>
          <a:r>
            <a:rPr kumimoji="1" lang="ja-JP" altLang="en-US" sz="1100" b="1">
              <a:solidFill>
                <a:schemeClr val="tx1"/>
              </a:solidFill>
              <a:latin typeface="ＭＳ 明朝" pitchFamily="17" charset="-128"/>
              <a:ea typeface="ＭＳ 明朝" pitchFamily="17" charset="-128"/>
            </a:rPr>
            <a:t>営業・農業・不動産・その他の事業等の所得金額</a:t>
          </a:r>
          <a:r>
            <a:rPr kumimoji="1" lang="ja-JP" altLang="en-US" sz="1100" b="0">
              <a:solidFill>
                <a:schemeClr val="tx1"/>
              </a:solidFill>
              <a:latin typeface="ＭＳ 明朝" pitchFamily="17" charset="-128"/>
              <a:ea typeface="ＭＳ 明朝" pitchFamily="17" charset="-128"/>
            </a:rPr>
            <a:t>がある場合には、「</a:t>
          </a:r>
          <a:r>
            <a:rPr kumimoji="1" lang="ja-JP" altLang="en-US" sz="1100" b="1">
              <a:solidFill>
                <a:schemeClr val="tx1"/>
              </a:solidFill>
              <a:latin typeface="ＭＳ 明朝" pitchFamily="17" charset="-128"/>
              <a:ea typeface="ＭＳ 明朝" pitchFamily="17" charset="-128"/>
            </a:rPr>
            <a:t>⑥その他所得</a:t>
          </a:r>
          <a:r>
            <a:rPr kumimoji="1" lang="ja-JP" altLang="en-US" sz="1100" b="0">
              <a:solidFill>
                <a:schemeClr val="tx1"/>
              </a:solidFill>
              <a:latin typeface="ＭＳ 明朝" pitchFamily="17" charset="-128"/>
              <a:ea typeface="ＭＳ 明朝" pitchFamily="17" charset="-128"/>
            </a:rPr>
            <a:t>」欄に所得金額（収入金額－必要経費）を入力してください。</a:t>
          </a:r>
        </a:p>
      </xdr:txBody>
    </xdr:sp>
    <xdr:clientData/>
  </xdr:twoCellAnchor>
  <xdr:twoCellAnchor>
    <xdr:from>
      <xdr:col>9</xdr:col>
      <xdr:colOff>27215</xdr:colOff>
      <xdr:row>37</xdr:row>
      <xdr:rowOff>128418</xdr:rowOff>
    </xdr:from>
    <xdr:to>
      <xdr:col>16</xdr:col>
      <xdr:colOff>517071</xdr:colOff>
      <xdr:row>40</xdr:row>
      <xdr:rowOff>156883</xdr:rowOff>
    </xdr:to>
    <xdr:sp macro="" textlink="">
      <xdr:nvSpPr>
        <xdr:cNvPr id="52" name="角丸四角形 51">
          <a:extLst>
            <a:ext uri="{FF2B5EF4-FFF2-40B4-BE49-F238E27FC236}">
              <a16:creationId xmlns:a16="http://schemas.microsoft.com/office/drawing/2014/main" id="{00000000-0008-0000-0100-000034000000}"/>
            </a:ext>
          </a:extLst>
        </xdr:cNvPr>
        <xdr:cNvSpPr/>
      </xdr:nvSpPr>
      <xdr:spPr>
        <a:xfrm>
          <a:off x="4744891" y="6370094"/>
          <a:ext cx="4815327" cy="532730"/>
        </a:xfrm>
        <a:prstGeom prst="roundRect">
          <a:avLst/>
        </a:prstGeom>
        <a:solidFill>
          <a:schemeClr val="accent3">
            <a:lumMod val="40000"/>
            <a:lumOff val="60000"/>
            <a:alpha val="38000"/>
          </a:schemeClr>
        </a:solidFill>
        <a:ln>
          <a:solidFill>
            <a:schemeClr val="accent3">
              <a:lumMod val="40000"/>
              <a:lumOff val="6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0">
              <a:solidFill>
                <a:schemeClr val="tx1"/>
              </a:solidFill>
              <a:latin typeface="ＭＳ 明朝" pitchFamily="17" charset="-128"/>
              <a:ea typeface="ＭＳ 明朝" pitchFamily="17" charset="-128"/>
            </a:rPr>
            <a:t>「</a:t>
          </a:r>
          <a:r>
            <a:rPr kumimoji="1" lang="ja-JP" altLang="en-US" sz="1100" b="1">
              <a:solidFill>
                <a:schemeClr val="tx1"/>
              </a:solidFill>
              <a:latin typeface="ＭＳ 明朝" pitchFamily="17" charset="-128"/>
              <a:ea typeface="ＭＳ 明朝" pitchFamily="17" charset="-128"/>
            </a:rPr>
            <a:t>③非自発軽減</a:t>
          </a:r>
          <a:r>
            <a:rPr kumimoji="1" lang="ja-JP" altLang="en-US" sz="1100" b="0">
              <a:solidFill>
                <a:schemeClr val="tx1"/>
              </a:solidFill>
              <a:latin typeface="ＭＳ 明朝" pitchFamily="17" charset="-128"/>
              <a:ea typeface="ＭＳ 明朝" pitchFamily="17" charset="-128"/>
            </a:rPr>
            <a:t>」の場所に「</a:t>
          </a:r>
          <a:r>
            <a:rPr kumimoji="1" lang="ja-JP" altLang="en-US" sz="1100" b="1">
              <a:solidFill>
                <a:schemeClr val="tx1"/>
              </a:solidFill>
              <a:latin typeface="ＭＳ 明朝" pitchFamily="17" charset="-128"/>
              <a:ea typeface="ＭＳ 明朝" pitchFamily="17" charset="-128"/>
            </a:rPr>
            <a:t>該当</a:t>
          </a:r>
          <a:r>
            <a:rPr kumimoji="1" lang="ja-JP" altLang="en-US" sz="1100" b="0">
              <a:solidFill>
                <a:schemeClr val="tx1"/>
              </a:solidFill>
              <a:latin typeface="ＭＳ 明朝" pitchFamily="17" charset="-128"/>
              <a:ea typeface="ＭＳ 明朝" pitchFamily="17" charset="-128"/>
            </a:rPr>
            <a:t>」と入力することで、非自発的離職者に係る国民健康保険税の軽減に該当した場合の計算ができます。</a:t>
          </a:r>
          <a:endParaRPr kumimoji="1" lang="en-US" altLang="ja-JP" sz="1100" b="0">
            <a:solidFill>
              <a:schemeClr val="tx1"/>
            </a:solidFill>
            <a:latin typeface="ＭＳ 明朝" pitchFamily="17" charset="-128"/>
            <a:ea typeface="ＭＳ 明朝" pitchFamily="17" charset="-128"/>
          </a:endParaRPr>
        </a:p>
      </xdr:txBody>
    </xdr:sp>
    <xdr:clientData/>
  </xdr:twoCellAnchor>
  <xdr:twoCellAnchor>
    <xdr:from>
      <xdr:col>9</xdr:col>
      <xdr:colOff>27217</xdr:colOff>
      <xdr:row>35</xdr:row>
      <xdr:rowOff>68037</xdr:rowOff>
    </xdr:from>
    <xdr:to>
      <xdr:col>13</xdr:col>
      <xdr:colOff>22412</xdr:colOff>
      <xdr:row>37</xdr:row>
      <xdr:rowOff>33132</xdr:rowOff>
    </xdr:to>
    <xdr:sp macro="" textlink="">
      <xdr:nvSpPr>
        <xdr:cNvPr id="53" name="角丸四角形 52">
          <a:extLst>
            <a:ext uri="{FF2B5EF4-FFF2-40B4-BE49-F238E27FC236}">
              <a16:creationId xmlns:a16="http://schemas.microsoft.com/office/drawing/2014/main" id="{00000000-0008-0000-0100-000035000000}"/>
            </a:ext>
          </a:extLst>
        </xdr:cNvPr>
        <xdr:cNvSpPr/>
      </xdr:nvSpPr>
      <xdr:spPr>
        <a:xfrm>
          <a:off x="4744893" y="5973537"/>
          <a:ext cx="2269990" cy="301271"/>
        </a:xfrm>
        <a:prstGeom prst="roundRect">
          <a:avLst/>
        </a:prstGeom>
        <a:solidFill>
          <a:schemeClr val="bg1"/>
        </a:solidFill>
        <a:ln>
          <a:solidFill>
            <a:schemeClr val="tx1">
              <a:alpha val="9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chemeClr val="tx1"/>
              </a:solidFill>
            </a:rPr>
            <a:t>１．非自発軽減の計算をする場合</a:t>
          </a:r>
          <a:endParaRPr kumimoji="1" lang="en-US" altLang="ja-JP" sz="1100" b="1">
            <a:solidFill>
              <a:schemeClr val="tx1"/>
            </a:solidFill>
          </a:endParaRPr>
        </a:p>
      </xdr:txBody>
    </xdr:sp>
    <xdr:clientData/>
  </xdr:twoCellAnchor>
  <xdr:twoCellAnchor>
    <xdr:from>
      <xdr:col>9</xdr:col>
      <xdr:colOff>35494</xdr:colOff>
      <xdr:row>41</xdr:row>
      <xdr:rowOff>93476</xdr:rowOff>
    </xdr:from>
    <xdr:to>
      <xdr:col>13</xdr:col>
      <xdr:colOff>239602</xdr:colOff>
      <xdr:row>43</xdr:row>
      <xdr:rowOff>39641</xdr:rowOff>
    </xdr:to>
    <xdr:sp macro="" textlink="">
      <xdr:nvSpPr>
        <xdr:cNvPr id="54" name="角丸四角形 53">
          <a:extLst>
            <a:ext uri="{FF2B5EF4-FFF2-40B4-BE49-F238E27FC236}">
              <a16:creationId xmlns:a16="http://schemas.microsoft.com/office/drawing/2014/main" id="{00000000-0008-0000-0100-000036000000}"/>
            </a:ext>
          </a:extLst>
        </xdr:cNvPr>
        <xdr:cNvSpPr/>
      </xdr:nvSpPr>
      <xdr:spPr>
        <a:xfrm>
          <a:off x="22092673" y="6924262"/>
          <a:ext cx="2925536" cy="299950"/>
        </a:xfrm>
        <a:prstGeom prst="roundRect">
          <a:avLst/>
        </a:prstGeom>
        <a:solidFill>
          <a:schemeClr val="bg1"/>
        </a:solidFill>
        <a:ln>
          <a:solidFill>
            <a:schemeClr val="tx1">
              <a:alpha val="9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chemeClr val="tx1"/>
              </a:solidFill>
            </a:rPr>
            <a:t>２．前年の収入がある方の試算をする場合</a:t>
          </a:r>
          <a:endParaRPr kumimoji="1" lang="en-US" altLang="ja-JP" sz="1100" b="1">
            <a:solidFill>
              <a:schemeClr val="tx1"/>
            </a:solidFill>
          </a:endParaRPr>
        </a:p>
      </xdr:txBody>
    </xdr:sp>
    <xdr:clientData/>
  </xdr:twoCellAnchor>
  <xdr:twoCellAnchor>
    <xdr:from>
      <xdr:col>10</xdr:col>
      <xdr:colOff>38099</xdr:colOff>
      <xdr:row>62</xdr:row>
      <xdr:rowOff>78441</xdr:rowOff>
    </xdr:from>
    <xdr:to>
      <xdr:col>12</xdr:col>
      <xdr:colOff>616323</xdr:colOff>
      <xdr:row>64</xdr:row>
      <xdr:rowOff>40822</xdr:rowOff>
    </xdr:to>
    <xdr:sp macro="" textlink="">
      <xdr:nvSpPr>
        <xdr:cNvPr id="64" name="角丸四角形 63">
          <a:extLst>
            <a:ext uri="{FF2B5EF4-FFF2-40B4-BE49-F238E27FC236}">
              <a16:creationId xmlns:a16="http://schemas.microsoft.com/office/drawing/2014/main" id="{00000000-0008-0000-0100-000040000000}"/>
            </a:ext>
          </a:extLst>
        </xdr:cNvPr>
        <xdr:cNvSpPr/>
      </xdr:nvSpPr>
      <xdr:spPr>
        <a:xfrm>
          <a:off x="5439334" y="10477500"/>
          <a:ext cx="1485901" cy="298557"/>
        </a:xfrm>
        <a:prstGeom prst="roundRect">
          <a:avLst/>
        </a:prstGeom>
        <a:solidFill>
          <a:schemeClr val="accent1">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chemeClr val="tx1"/>
              </a:solidFill>
            </a:rPr>
            <a:t>１．はじめに行うこと</a:t>
          </a:r>
          <a:endParaRPr kumimoji="1" lang="en-US" altLang="ja-JP" sz="1100" b="1">
            <a:solidFill>
              <a:schemeClr val="tx1"/>
            </a:solidFill>
          </a:endParaRPr>
        </a:p>
      </xdr:txBody>
    </xdr:sp>
    <xdr:clientData/>
  </xdr:twoCellAnchor>
  <xdr:twoCellAnchor>
    <xdr:from>
      <xdr:col>10</xdr:col>
      <xdr:colOff>40820</xdr:colOff>
      <xdr:row>64</xdr:row>
      <xdr:rowOff>134714</xdr:rowOff>
    </xdr:from>
    <xdr:to>
      <xdr:col>17</xdr:col>
      <xdr:colOff>623455</xdr:colOff>
      <xdr:row>67</xdr:row>
      <xdr:rowOff>215349</xdr:rowOff>
    </xdr:to>
    <xdr:sp macro="" textlink="">
      <xdr:nvSpPr>
        <xdr:cNvPr id="65" name="角丸四角形 64">
          <a:extLst>
            <a:ext uri="{FF2B5EF4-FFF2-40B4-BE49-F238E27FC236}">
              <a16:creationId xmlns:a16="http://schemas.microsoft.com/office/drawing/2014/main" id="{00000000-0008-0000-0100-000041000000}"/>
            </a:ext>
          </a:extLst>
        </xdr:cNvPr>
        <xdr:cNvSpPr/>
      </xdr:nvSpPr>
      <xdr:spPr>
        <a:xfrm>
          <a:off x="5474211" y="11117453"/>
          <a:ext cx="4922722" cy="776374"/>
        </a:xfrm>
        <a:prstGeom prst="roundRect">
          <a:avLst/>
        </a:prstGeom>
        <a:solidFill>
          <a:schemeClr val="accent1">
            <a:lumMod val="20000"/>
            <a:lumOff val="80000"/>
          </a:schemeClr>
        </a:solidFill>
        <a:ln>
          <a:solidFill>
            <a:schemeClr val="accent1">
              <a:lumMod val="40000"/>
              <a:lumOff val="6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100" b="0">
              <a:solidFill>
                <a:schemeClr val="tx1"/>
              </a:solidFill>
              <a:latin typeface="ＭＳ 明朝" pitchFamily="17" charset="-128"/>
              <a:ea typeface="ＭＳ 明朝" pitchFamily="17" charset="-128"/>
            </a:rPr>
            <a:t>　いつから国民健康保険に加入するかを①に入力してください。</a:t>
          </a:r>
          <a:endParaRPr kumimoji="1" lang="en-US" altLang="ja-JP" sz="1100" b="0">
            <a:solidFill>
              <a:schemeClr val="tx1"/>
            </a:solidFill>
            <a:latin typeface="ＭＳ 明朝" pitchFamily="17" charset="-128"/>
            <a:ea typeface="ＭＳ 明朝" pitchFamily="17" charset="-128"/>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100" b="0">
              <a:solidFill>
                <a:schemeClr val="tx1"/>
              </a:solidFill>
              <a:latin typeface="ＭＳ 明朝" pitchFamily="17" charset="-128"/>
              <a:ea typeface="ＭＳ 明朝" pitchFamily="17" charset="-128"/>
              <a:cs typeface="+mn-cs"/>
            </a:rPr>
            <a:t>次に、</a:t>
          </a:r>
          <a:r>
            <a:rPr kumimoji="1" lang="ja-JP" altLang="ja-JP" sz="1100" b="0">
              <a:solidFill>
                <a:schemeClr val="tx1"/>
              </a:solidFill>
              <a:latin typeface="ＭＳ 明朝" pitchFamily="17" charset="-128"/>
              <a:ea typeface="ＭＳ 明朝" pitchFamily="17" charset="-128"/>
              <a:cs typeface="+mn-cs"/>
            </a:rPr>
            <a:t>試算したい</a:t>
          </a:r>
          <a:r>
            <a:rPr kumimoji="1" lang="ja-JP" altLang="en-US" sz="1100" b="0">
              <a:solidFill>
                <a:schemeClr val="tx1"/>
              </a:solidFill>
              <a:latin typeface="ＭＳ 明朝" pitchFamily="17" charset="-128"/>
              <a:ea typeface="ＭＳ 明朝" pitchFamily="17" charset="-128"/>
              <a:cs typeface="+mn-cs"/>
            </a:rPr>
            <a:t>方</a:t>
          </a:r>
          <a:r>
            <a:rPr kumimoji="1" lang="ja-JP" altLang="ja-JP" sz="1100" b="0">
              <a:solidFill>
                <a:schemeClr val="tx1"/>
              </a:solidFill>
              <a:latin typeface="ＭＳ 明朝" pitchFamily="17" charset="-128"/>
              <a:ea typeface="ＭＳ 明朝" pitchFamily="17" charset="-128"/>
              <a:cs typeface="+mn-cs"/>
            </a:rPr>
            <a:t>全員の生年月日を</a:t>
          </a:r>
          <a:r>
            <a:rPr kumimoji="1" lang="ja-JP" altLang="en-US" sz="1100" b="0">
              <a:solidFill>
                <a:schemeClr val="tx1"/>
              </a:solidFill>
              <a:latin typeface="ＭＳ 明朝" pitchFamily="17" charset="-128"/>
              <a:ea typeface="ＭＳ 明朝" pitchFamily="17" charset="-128"/>
              <a:cs typeface="+mn-cs"/>
            </a:rPr>
            <a:t>②</a:t>
          </a:r>
          <a:r>
            <a:rPr kumimoji="1" lang="ja-JP" altLang="ja-JP" sz="1100" b="0">
              <a:solidFill>
                <a:schemeClr val="tx1"/>
              </a:solidFill>
              <a:latin typeface="ＭＳ 明朝" pitchFamily="17" charset="-128"/>
              <a:ea typeface="ＭＳ 明朝" pitchFamily="17" charset="-128"/>
              <a:cs typeface="+mn-cs"/>
            </a:rPr>
            <a:t>に入力してください。</a:t>
          </a:r>
          <a:endParaRPr kumimoji="1" lang="en-US" altLang="ja-JP" sz="1100" b="0">
            <a:solidFill>
              <a:schemeClr val="tx1"/>
            </a:solidFill>
            <a:latin typeface="ＭＳ 明朝" pitchFamily="17" charset="-128"/>
            <a:ea typeface="ＭＳ 明朝" pitchFamily="17" charset="-128"/>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ja-JP" sz="1100" b="0">
              <a:solidFill>
                <a:schemeClr val="tx1"/>
              </a:solidFill>
              <a:latin typeface="ＭＳ 明朝" pitchFamily="17" charset="-128"/>
              <a:ea typeface="ＭＳ 明朝" pitchFamily="17" charset="-128"/>
              <a:cs typeface="+mn-cs"/>
            </a:rPr>
            <a:t>（どちらも入れることで、試算が出来るようになります）</a:t>
          </a:r>
        </a:p>
        <a:p>
          <a:pPr marL="0" marR="0" indent="0" algn="l" defTabSz="914400" eaLnBrk="1" fontAlgn="auto" latinLnBrk="0" hangingPunct="1">
            <a:lnSpc>
              <a:spcPct val="100000"/>
            </a:lnSpc>
            <a:spcBef>
              <a:spcPts val="0"/>
            </a:spcBef>
            <a:spcAft>
              <a:spcPts val="0"/>
            </a:spcAft>
            <a:buClrTx/>
            <a:buSzTx/>
            <a:buFontTx/>
            <a:buNone/>
            <a:tabLst/>
            <a:defRPr/>
          </a:pPr>
          <a:endParaRPr kumimoji="1" lang="ja-JP" altLang="ja-JP" sz="1100" b="0">
            <a:solidFill>
              <a:schemeClr val="tx1"/>
            </a:solidFill>
            <a:latin typeface="ＭＳ 明朝" pitchFamily="17" charset="-128"/>
            <a:ea typeface="ＭＳ 明朝" pitchFamily="17" charset="-128"/>
            <a:cs typeface="+mn-cs"/>
          </a:endParaRPr>
        </a:p>
        <a:p>
          <a:pPr algn="l"/>
          <a:endParaRPr kumimoji="1" lang="ja-JP" altLang="en-US" sz="1100" b="0">
            <a:solidFill>
              <a:schemeClr val="tx1"/>
            </a:solidFill>
            <a:latin typeface="ＭＳ 明朝" pitchFamily="17" charset="-128"/>
            <a:ea typeface="ＭＳ 明朝" pitchFamily="17" charset="-128"/>
          </a:endParaRPr>
        </a:p>
      </xdr:txBody>
    </xdr:sp>
    <xdr:clientData/>
  </xdr:twoCellAnchor>
  <xdr:twoCellAnchor>
    <xdr:from>
      <xdr:col>10</xdr:col>
      <xdr:colOff>8163</xdr:colOff>
      <xdr:row>79</xdr:row>
      <xdr:rowOff>125963</xdr:rowOff>
    </xdr:from>
    <xdr:to>
      <xdr:col>17</xdr:col>
      <xdr:colOff>612912</xdr:colOff>
      <xdr:row>91</xdr:row>
      <xdr:rowOff>156883</xdr:rowOff>
    </xdr:to>
    <xdr:sp macro="" textlink="">
      <xdr:nvSpPr>
        <xdr:cNvPr id="66" name="角丸四角形 65">
          <a:extLst>
            <a:ext uri="{FF2B5EF4-FFF2-40B4-BE49-F238E27FC236}">
              <a16:creationId xmlns:a16="http://schemas.microsoft.com/office/drawing/2014/main" id="{00000000-0008-0000-0100-000042000000}"/>
            </a:ext>
          </a:extLst>
        </xdr:cNvPr>
        <xdr:cNvSpPr/>
      </xdr:nvSpPr>
      <xdr:spPr>
        <a:xfrm>
          <a:off x="5409398" y="13886787"/>
          <a:ext cx="4930220" cy="1958331"/>
        </a:xfrm>
        <a:prstGeom prst="roundRect">
          <a:avLst/>
        </a:prstGeom>
        <a:solidFill>
          <a:schemeClr val="accent2">
            <a:lumMod val="40000"/>
            <a:lumOff val="60000"/>
            <a:alpha val="38000"/>
          </a:schemeClr>
        </a:solidFill>
        <a:ln>
          <a:solidFill>
            <a:schemeClr val="accent2">
              <a:lumMod val="40000"/>
              <a:lumOff val="60000"/>
              <a:alpha val="22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chemeClr val="tx1"/>
              </a:solidFill>
            </a:rPr>
            <a:t>　　</a:t>
          </a:r>
          <a:r>
            <a:rPr kumimoji="1" lang="ja-JP" altLang="en-US" sz="1100" b="1">
              <a:solidFill>
                <a:schemeClr val="tx1"/>
              </a:solidFill>
              <a:latin typeface="ＭＳ 明朝" pitchFamily="17" charset="-128"/>
              <a:ea typeface="ＭＳ 明朝" pitchFamily="17" charset="-128"/>
            </a:rPr>
            <a:t>給与収入</a:t>
          </a:r>
          <a:r>
            <a:rPr kumimoji="1" lang="ja-JP" altLang="en-US" sz="1100" b="0">
              <a:solidFill>
                <a:schemeClr val="tx1"/>
              </a:solidFill>
              <a:latin typeface="ＭＳ 明朝" pitchFamily="17" charset="-128"/>
              <a:ea typeface="ＭＳ 明朝" pitchFamily="17" charset="-128"/>
            </a:rPr>
            <a:t>がある場合は、「</a:t>
          </a:r>
          <a:r>
            <a:rPr kumimoji="1" lang="ja-JP" altLang="en-US" sz="1100" b="1">
              <a:solidFill>
                <a:schemeClr val="tx1"/>
              </a:solidFill>
              <a:latin typeface="ＭＳ 明朝" pitchFamily="17" charset="-128"/>
              <a:ea typeface="ＭＳ 明朝" pitchFamily="17" charset="-128"/>
            </a:rPr>
            <a:t>④給与収入</a:t>
          </a:r>
          <a:r>
            <a:rPr kumimoji="1" lang="ja-JP" altLang="en-US" sz="1100" b="0">
              <a:solidFill>
                <a:schemeClr val="tx1"/>
              </a:solidFill>
              <a:latin typeface="ＭＳ 明朝" pitchFamily="17" charset="-128"/>
              <a:ea typeface="ＭＳ 明朝" pitchFamily="17" charset="-128"/>
            </a:rPr>
            <a:t>」の欄に源泉徴収票の支払金額、もしくは申告書の給与収入金額を入力してください。</a:t>
          </a:r>
          <a:endParaRPr kumimoji="1" lang="en-US" altLang="ja-JP" sz="1100" b="0">
            <a:solidFill>
              <a:schemeClr val="tx1"/>
            </a:solidFill>
            <a:latin typeface="ＭＳ 明朝" pitchFamily="17" charset="-128"/>
            <a:ea typeface="ＭＳ 明朝" pitchFamily="17" charset="-128"/>
          </a:endParaRPr>
        </a:p>
        <a:p>
          <a:pPr algn="l"/>
          <a:endParaRPr kumimoji="1" lang="en-US" altLang="ja-JP" sz="1100" b="1">
            <a:solidFill>
              <a:schemeClr val="tx1"/>
            </a:solidFill>
            <a:latin typeface="ＭＳ 明朝" pitchFamily="17" charset="-128"/>
            <a:ea typeface="ＭＳ 明朝" pitchFamily="17" charset="-128"/>
          </a:endParaRPr>
        </a:p>
        <a:p>
          <a:pPr algn="l"/>
          <a:r>
            <a:rPr kumimoji="1" lang="ja-JP" altLang="en-US" sz="1100" b="1">
              <a:solidFill>
                <a:schemeClr val="tx1"/>
              </a:solidFill>
              <a:latin typeface="ＭＳ 明朝" pitchFamily="17" charset="-128"/>
              <a:ea typeface="ＭＳ 明朝" pitchFamily="17" charset="-128"/>
            </a:rPr>
            <a:t>　</a:t>
          </a:r>
          <a:r>
            <a:rPr kumimoji="1" lang="ja-JP" altLang="en-US" sz="1100" b="1" baseline="0">
              <a:solidFill>
                <a:schemeClr val="tx1"/>
              </a:solidFill>
              <a:latin typeface="ＭＳ 明朝" pitchFamily="17" charset="-128"/>
              <a:ea typeface="ＭＳ 明朝" pitchFamily="17" charset="-128"/>
            </a:rPr>
            <a:t> </a:t>
          </a:r>
          <a:r>
            <a:rPr kumimoji="1" lang="ja-JP" altLang="en-US" sz="1100" b="1">
              <a:solidFill>
                <a:schemeClr val="tx1"/>
              </a:solidFill>
              <a:latin typeface="ＭＳ 明朝" pitchFamily="17" charset="-128"/>
              <a:ea typeface="ＭＳ 明朝" pitchFamily="17" charset="-128"/>
            </a:rPr>
            <a:t>年金収入（公的年金）</a:t>
          </a:r>
          <a:r>
            <a:rPr kumimoji="1" lang="ja-JP" altLang="en-US" sz="1100" b="0">
              <a:solidFill>
                <a:schemeClr val="tx1"/>
              </a:solidFill>
              <a:latin typeface="ＭＳ 明朝" pitchFamily="17" charset="-128"/>
              <a:ea typeface="ＭＳ 明朝" pitchFamily="17" charset="-128"/>
            </a:rPr>
            <a:t>がある場合は、「</a:t>
          </a:r>
          <a:r>
            <a:rPr kumimoji="1" lang="ja-JP" altLang="en-US" sz="1100" b="1">
              <a:solidFill>
                <a:schemeClr val="tx1"/>
              </a:solidFill>
              <a:latin typeface="ＭＳ 明朝" pitchFamily="17" charset="-128"/>
              <a:ea typeface="ＭＳ 明朝" pitchFamily="17" charset="-128"/>
            </a:rPr>
            <a:t>⑤年金収入</a:t>
          </a:r>
          <a:r>
            <a:rPr kumimoji="1" lang="ja-JP" altLang="en-US" sz="1100" b="0">
              <a:solidFill>
                <a:schemeClr val="tx1"/>
              </a:solidFill>
              <a:latin typeface="ＭＳ 明朝" pitchFamily="17" charset="-128"/>
              <a:ea typeface="ＭＳ 明朝" pitchFamily="17" charset="-128"/>
            </a:rPr>
            <a:t>」の欄に源泉徴収票の支払金額、もしくは申告書の年金収入の金額を入力してください。</a:t>
          </a:r>
          <a:endParaRPr kumimoji="1" lang="en-US" altLang="ja-JP" sz="1100" b="0">
            <a:solidFill>
              <a:schemeClr val="tx1"/>
            </a:solidFill>
            <a:latin typeface="ＭＳ 明朝" pitchFamily="17" charset="-128"/>
            <a:ea typeface="ＭＳ 明朝" pitchFamily="17" charset="-128"/>
          </a:endParaRPr>
        </a:p>
        <a:p>
          <a:pPr algn="l"/>
          <a:endParaRPr kumimoji="1" lang="en-US" altLang="ja-JP" sz="1100" b="1">
            <a:solidFill>
              <a:schemeClr val="tx1"/>
            </a:solidFill>
            <a:latin typeface="ＭＳ 明朝" pitchFamily="17" charset="-128"/>
            <a:ea typeface="ＭＳ 明朝" pitchFamily="17" charset="-128"/>
          </a:endParaRPr>
        </a:p>
        <a:p>
          <a:pPr algn="l"/>
          <a:r>
            <a:rPr kumimoji="1" lang="ja-JP" altLang="en-US" sz="1100" b="1">
              <a:solidFill>
                <a:schemeClr val="tx1"/>
              </a:solidFill>
              <a:latin typeface="ＭＳ 明朝" pitchFamily="17" charset="-128"/>
              <a:ea typeface="ＭＳ 明朝" pitchFamily="17" charset="-128"/>
            </a:rPr>
            <a:t>　</a:t>
          </a:r>
          <a:r>
            <a:rPr kumimoji="1" lang="ja-JP" altLang="en-US" sz="1100" b="1" baseline="0">
              <a:solidFill>
                <a:schemeClr val="tx1"/>
              </a:solidFill>
              <a:latin typeface="ＭＳ 明朝" pitchFamily="17" charset="-128"/>
              <a:ea typeface="ＭＳ 明朝" pitchFamily="17" charset="-128"/>
            </a:rPr>
            <a:t> </a:t>
          </a:r>
          <a:r>
            <a:rPr kumimoji="1" lang="ja-JP" altLang="en-US" sz="1100" b="1">
              <a:solidFill>
                <a:schemeClr val="tx1"/>
              </a:solidFill>
              <a:latin typeface="ＭＳ 明朝" pitchFamily="17" charset="-128"/>
              <a:ea typeface="ＭＳ 明朝" pitchFamily="17" charset="-128"/>
            </a:rPr>
            <a:t>営業・農業・不動産・その他の事業等の所得金額</a:t>
          </a:r>
          <a:r>
            <a:rPr kumimoji="1" lang="ja-JP" altLang="en-US" sz="1100" b="0">
              <a:solidFill>
                <a:schemeClr val="tx1"/>
              </a:solidFill>
              <a:latin typeface="ＭＳ 明朝" pitchFamily="17" charset="-128"/>
              <a:ea typeface="ＭＳ 明朝" pitchFamily="17" charset="-128"/>
            </a:rPr>
            <a:t>がある場合には、「</a:t>
          </a:r>
          <a:r>
            <a:rPr kumimoji="1" lang="ja-JP" altLang="en-US" sz="1100" b="1">
              <a:solidFill>
                <a:schemeClr val="tx1"/>
              </a:solidFill>
              <a:latin typeface="ＭＳ 明朝" pitchFamily="17" charset="-128"/>
              <a:ea typeface="ＭＳ 明朝" pitchFamily="17" charset="-128"/>
            </a:rPr>
            <a:t>⑥その他所得</a:t>
          </a:r>
          <a:r>
            <a:rPr kumimoji="1" lang="ja-JP" altLang="en-US" sz="1100" b="0">
              <a:solidFill>
                <a:schemeClr val="tx1"/>
              </a:solidFill>
              <a:latin typeface="ＭＳ 明朝" pitchFamily="17" charset="-128"/>
              <a:ea typeface="ＭＳ 明朝" pitchFamily="17" charset="-128"/>
            </a:rPr>
            <a:t>」欄に所得金額（収入金額－必要経費）を入力してください。</a:t>
          </a:r>
        </a:p>
      </xdr:txBody>
    </xdr:sp>
    <xdr:clientData/>
  </xdr:twoCellAnchor>
  <xdr:twoCellAnchor>
    <xdr:from>
      <xdr:col>10</xdr:col>
      <xdr:colOff>27214</xdr:colOff>
      <xdr:row>71</xdr:row>
      <xdr:rowOff>128417</xdr:rowOff>
    </xdr:from>
    <xdr:to>
      <xdr:col>17</xdr:col>
      <xdr:colOff>604629</xdr:colOff>
      <xdr:row>76</xdr:row>
      <xdr:rowOff>66261</xdr:rowOff>
    </xdr:to>
    <xdr:sp macro="" textlink="">
      <xdr:nvSpPr>
        <xdr:cNvPr id="67" name="角丸四角形 66">
          <a:extLst>
            <a:ext uri="{FF2B5EF4-FFF2-40B4-BE49-F238E27FC236}">
              <a16:creationId xmlns:a16="http://schemas.microsoft.com/office/drawing/2014/main" id="{00000000-0008-0000-0100-000043000000}"/>
            </a:ext>
          </a:extLst>
        </xdr:cNvPr>
        <xdr:cNvSpPr/>
      </xdr:nvSpPr>
      <xdr:spPr>
        <a:xfrm>
          <a:off x="22986605" y="12105069"/>
          <a:ext cx="5389611" cy="807518"/>
        </a:xfrm>
        <a:prstGeom prst="roundRect">
          <a:avLst/>
        </a:prstGeom>
        <a:solidFill>
          <a:schemeClr val="accent3">
            <a:lumMod val="40000"/>
            <a:lumOff val="60000"/>
            <a:alpha val="38000"/>
          </a:schemeClr>
        </a:solidFill>
        <a:ln>
          <a:solidFill>
            <a:schemeClr val="accent3">
              <a:lumMod val="40000"/>
              <a:lumOff val="6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0">
              <a:solidFill>
                <a:schemeClr val="tx1"/>
              </a:solidFill>
            </a:rPr>
            <a:t>　</a:t>
          </a:r>
          <a:r>
            <a:rPr kumimoji="1" lang="ja-JP" altLang="en-US" sz="1100" b="0">
              <a:solidFill>
                <a:schemeClr val="tx1"/>
              </a:solidFill>
              <a:latin typeface="ＭＳ 明朝" pitchFamily="17" charset="-128"/>
              <a:ea typeface="ＭＳ 明朝" pitchFamily="17" charset="-128"/>
            </a:rPr>
            <a:t>「</a:t>
          </a:r>
          <a:r>
            <a:rPr kumimoji="1" lang="ja-JP" altLang="en-US" sz="1100" b="1">
              <a:solidFill>
                <a:schemeClr val="tx1"/>
              </a:solidFill>
              <a:latin typeface="ＭＳ 明朝" pitchFamily="17" charset="-128"/>
              <a:ea typeface="ＭＳ 明朝" pitchFamily="17" charset="-128"/>
            </a:rPr>
            <a:t>③非自発軽減</a:t>
          </a:r>
          <a:r>
            <a:rPr kumimoji="1" lang="ja-JP" altLang="en-US" sz="1100" b="0">
              <a:solidFill>
                <a:schemeClr val="tx1"/>
              </a:solidFill>
              <a:latin typeface="ＭＳ 明朝" pitchFamily="17" charset="-128"/>
              <a:ea typeface="ＭＳ 明朝" pitchFamily="17" charset="-128"/>
            </a:rPr>
            <a:t>」の場所に「</a:t>
          </a:r>
          <a:r>
            <a:rPr kumimoji="1" lang="ja-JP" altLang="en-US" sz="1100" b="1">
              <a:solidFill>
                <a:schemeClr val="tx1"/>
              </a:solidFill>
              <a:latin typeface="ＭＳ 明朝" pitchFamily="17" charset="-128"/>
              <a:ea typeface="ＭＳ 明朝" pitchFamily="17" charset="-128"/>
            </a:rPr>
            <a:t>該当</a:t>
          </a:r>
          <a:r>
            <a:rPr kumimoji="1" lang="ja-JP" altLang="en-US" sz="1100" b="0">
              <a:solidFill>
                <a:schemeClr val="tx1"/>
              </a:solidFill>
              <a:latin typeface="ＭＳ 明朝" pitchFamily="17" charset="-128"/>
              <a:ea typeface="ＭＳ 明朝" pitchFamily="17" charset="-128"/>
            </a:rPr>
            <a:t>」と入力することで、非自発的離職者に係る国民健康保険税の軽減に該当した場合の計算ができます。</a:t>
          </a:r>
          <a:endParaRPr kumimoji="1" lang="en-US" altLang="ja-JP" sz="1100" b="0">
            <a:solidFill>
              <a:schemeClr val="tx1"/>
            </a:solidFill>
            <a:latin typeface="ＭＳ 明朝" pitchFamily="17" charset="-128"/>
            <a:ea typeface="ＭＳ 明朝" pitchFamily="17" charset="-128"/>
          </a:endParaRPr>
        </a:p>
        <a:p>
          <a:pPr algn="l"/>
          <a:r>
            <a:rPr kumimoji="1" lang="en-US" altLang="ja-JP" sz="1100" b="0">
              <a:solidFill>
                <a:schemeClr val="tx1"/>
              </a:solidFill>
              <a:latin typeface="ＭＳ 明朝" pitchFamily="17" charset="-128"/>
              <a:ea typeface="ＭＳ 明朝" pitchFamily="17" charset="-128"/>
            </a:rPr>
            <a:t>【</a:t>
          </a:r>
          <a:r>
            <a:rPr kumimoji="1" lang="ja-JP" altLang="en-US" sz="1100" b="0">
              <a:solidFill>
                <a:schemeClr val="tx1"/>
              </a:solidFill>
              <a:latin typeface="ＭＳ 明朝" pitchFamily="17" charset="-128"/>
              <a:ea typeface="ＭＳ 明朝" pitchFamily="17" charset="-128"/>
            </a:rPr>
            <a:t>詳しくはこちら</a:t>
          </a:r>
          <a:r>
            <a:rPr kumimoji="1" lang="en-US" altLang="ja-JP" sz="1100" b="0">
              <a:solidFill>
                <a:schemeClr val="tx1"/>
              </a:solidFill>
              <a:latin typeface="ＭＳ 明朝" pitchFamily="17" charset="-128"/>
              <a:ea typeface="ＭＳ 明朝" pitchFamily="17" charset="-128"/>
            </a:rPr>
            <a:t>】</a:t>
          </a:r>
          <a:r>
            <a:rPr kumimoji="1" lang="ja-JP" altLang="en-US" sz="1100" b="0">
              <a:solidFill>
                <a:schemeClr val="tx1"/>
              </a:solidFill>
              <a:latin typeface="ＭＳ 明朝" pitchFamily="17" charset="-128"/>
              <a:ea typeface="ＭＳ 明朝" pitchFamily="17" charset="-128"/>
            </a:rPr>
            <a:t>：</a:t>
          </a:r>
          <a:endParaRPr kumimoji="1" lang="en-US" altLang="ja-JP" sz="1100" b="0">
            <a:solidFill>
              <a:schemeClr val="tx1"/>
            </a:solidFill>
            <a:latin typeface="ＭＳ 明朝" pitchFamily="17" charset="-128"/>
            <a:ea typeface="ＭＳ 明朝" pitchFamily="17" charset="-128"/>
          </a:endParaRPr>
        </a:p>
      </xdr:txBody>
    </xdr:sp>
    <xdr:clientData/>
  </xdr:twoCellAnchor>
  <xdr:twoCellAnchor>
    <xdr:from>
      <xdr:col>10</xdr:col>
      <xdr:colOff>27216</xdr:colOff>
      <xdr:row>69</xdr:row>
      <xdr:rowOff>68037</xdr:rowOff>
    </xdr:from>
    <xdr:to>
      <xdr:col>14</xdr:col>
      <xdr:colOff>0</xdr:colOff>
      <xdr:row>71</xdr:row>
      <xdr:rowOff>33132</xdr:rowOff>
    </xdr:to>
    <xdr:sp macro="" textlink="">
      <xdr:nvSpPr>
        <xdr:cNvPr id="68" name="角丸四角形 67">
          <a:extLst>
            <a:ext uri="{FF2B5EF4-FFF2-40B4-BE49-F238E27FC236}">
              <a16:creationId xmlns:a16="http://schemas.microsoft.com/office/drawing/2014/main" id="{00000000-0008-0000-0100-000044000000}"/>
            </a:ext>
          </a:extLst>
        </xdr:cNvPr>
        <xdr:cNvSpPr/>
      </xdr:nvSpPr>
      <xdr:spPr>
        <a:xfrm>
          <a:off x="5428451" y="12091949"/>
          <a:ext cx="2247578" cy="301271"/>
        </a:xfrm>
        <a:prstGeom prst="roundRect">
          <a:avLst/>
        </a:prstGeom>
        <a:solidFill>
          <a:schemeClr val="bg1"/>
        </a:solidFill>
        <a:ln>
          <a:solidFill>
            <a:schemeClr val="tx1">
              <a:alpha val="9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chemeClr val="tx1"/>
              </a:solidFill>
            </a:rPr>
            <a:t>２．非自発軽減の計算をする場合</a:t>
          </a:r>
          <a:endParaRPr kumimoji="1" lang="en-US" altLang="ja-JP" sz="1100" b="1">
            <a:solidFill>
              <a:schemeClr val="tx1"/>
            </a:solidFill>
          </a:endParaRPr>
        </a:p>
      </xdr:txBody>
    </xdr:sp>
    <xdr:clientData/>
  </xdr:twoCellAnchor>
  <xdr:twoCellAnchor>
    <xdr:from>
      <xdr:col>10</xdr:col>
      <xdr:colOff>35493</xdr:colOff>
      <xdr:row>77</xdr:row>
      <xdr:rowOff>85209</xdr:rowOff>
    </xdr:from>
    <xdr:to>
      <xdr:col>14</xdr:col>
      <xdr:colOff>571500</xdr:colOff>
      <xdr:row>79</xdr:row>
      <xdr:rowOff>31375</xdr:rowOff>
    </xdr:to>
    <xdr:sp macro="" textlink="">
      <xdr:nvSpPr>
        <xdr:cNvPr id="69" name="角丸四角形 68">
          <a:extLst>
            <a:ext uri="{FF2B5EF4-FFF2-40B4-BE49-F238E27FC236}">
              <a16:creationId xmlns:a16="http://schemas.microsoft.com/office/drawing/2014/main" id="{00000000-0008-0000-0100-000045000000}"/>
            </a:ext>
          </a:extLst>
        </xdr:cNvPr>
        <xdr:cNvSpPr/>
      </xdr:nvSpPr>
      <xdr:spPr>
        <a:xfrm>
          <a:off x="5436728" y="13453827"/>
          <a:ext cx="2810801" cy="338372"/>
        </a:xfrm>
        <a:prstGeom prst="roundRect">
          <a:avLst/>
        </a:prstGeom>
        <a:solidFill>
          <a:schemeClr val="bg1"/>
        </a:solidFill>
        <a:ln>
          <a:solidFill>
            <a:schemeClr val="tx1">
              <a:alpha val="9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chemeClr val="tx1"/>
              </a:solidFill>
            </a:rPr>
            <a:t>３．前年の収入がある方の試算をする場合</a:t>
          </a:r>
          <a:endParaRPr kumimoji="1" lang="en-US" altLang="ja-JP" sz="1100" b="1">
            <a:solidFill>
              <a:schemeClr val="tx1"/>
            </a:solidFill>
          </a:endParaRPr>
        </a:p>
      </xdr:txBody>
    </xdr:sp>
    <xdr:clientData/>
  </xdr:twoCellAnchor>
  <xdr:twoCellAnchor>
    <xdr:from>
      <xdr:col>19</xdr:col>
      <xdr:colOff>664027</xdr:colOff>
      <xdr:row>67</xdr:row>
      <xdr:rowOff>163286</xdr:rowOff>
    </xdr:from>
    <xdr:to>
      <xdr:col>24</xdr:col>
      <xdr:colOff>81643</xdr:colOff>
      <xdr:row>72</xdr:row>
      <xdr:rowOff>54427</xdr:rowOff>
    </xdr:to>
    <xdr:sp macro="" textlink="">
      <xdr:nvSpPr>
        <xdr:cNvPr id="3" name="角丸四角形 2">
          <a:extLst>
            <a:ext uri="{FF2B5EF4-FFF2-40B4-BE49-F238E27FC236}">
              <a16:creationId xmlns:a16="http://schemas.microsoft.com/office/drawing/2014/main" id="{00000000-0008-0000-0100-000003000000}"/>
            </a:ext>
          </a:extLst>
        </xdr:cNvPr>
        <xdr:cNvSpPr/>
      </xdr:nvSpPr>
      <xdr:spPr>
        <a:xfrm>
          <a:off x="11236777" y="12015107"/>
          <a:ext cx="2411187" cy="857249"/>
        </a:xfrm>
        <a:prstGeom prst="roundRect">
          <a:avLst/>
        </a:prstGeom>
        <a:solidFill>
          <a:srgbClr val="FFFF00">
            <a:alpha val="83000"/>
          </a:srgb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b="0">
              <a:solidFill>
                <a:schemeClr val="tx1"/>
              </a:solidFill>
            </a:rPr>
            <a:t>※</a:t>
          </a:r>
          <a:r>
            <a:rPr kumimoji="1" lang="ja-JP" altLang="en-US" sz="1100" b="0">
              <a:solidFill>
                <a:schemeClr val="tx1"/>
              </a:solidFill>
            </a:rPr>
            <a:t>注意</a:t>
          </a:r>
          <a:r>
            <a:rPr kumimoji="1" lang="en-US" altLang="ja-JP" sz="1100" b="0">
              <a:solidFill>
                <a:schemeClr val="tx1"/>
              </a:solidFill>
            </a:rPr>
            <a:t>※</a:t>
          </a:r>
        </a:p>
        <a:p>
          <a:pPr algn="l"/>
          <a:r>
            <a:rPr kumimoji="1" lang="ja-JP" altLang="en-US" sz="1100" b="0">
              <a:solidFill>
                <a:schemeClr val="tx1"/>
              </a:solidFill>
            </a:rPr>
            <a:t>試算結果はあくまで概算であり、</a:t>
          </a:r>
          <a:endParaRPr kumimoji="1" lang="en-US" altLang="ja-JP" sz="1100" b="0">
            <a:solidFill>
              <a:schemeClr val="tx1"/>
            </a:solidFill>
          </a:endParaRPr>
        </a:p>
        <a:p>
          <a:pPr algn="l"/>
          <a:r>
            <a:rPr kumimoji="1" lang="ja-JP" altLang="en-US" sz="1100" b="0">
              <a:solidFill>
                <a:schemeClr val="tx1"/>
              </a:solidFill>
            </a:rPr>
            <a:t>実際の税額と異なる場合があります</a:t>
          </a:r>
          <a:r>
            <a:rPr kumimoji="1" lang="ja-JP" altLang="en-US" sz="1100"/>
            <a:t>。</a:t>
          </a:r>
        </a:p>
      </xdr:txBody>
    </xdr:sp>
    <xdr:clientData/>
  </xdr:twoCellAnchor>
  <xdr:twoCellAnchor>
    <xdr:from>
      <xdr:col>19</xdr:col>
      <xdr:colOff>515471</xdr:colOff>
      <xdr:row>64</xdr:row>
      <xdr:rowOff>33616</xdr:rowOff>
    </xdr:from>
    <xdr:to>
      <xdr:col>25</xdr:col>
      <xdr:colOff>145675</xdr:colOff>
      <xdr:row>67</xdr:row>
      <xdr:rowOff>112059</xdr:rowOff>
    </xdr:to>
    <xdr:sp macro="" textlink="">
      <xdr:nvSpPr>
        <xdr:cNvPr id="2" name="角丸四角形 1">
          <a:extLst>
            <a:ext uri="{FF2B5EF4-FFF2-40B4-BE49-F238E27FC236}">
              <a16:creationId xmlns:a16="http://schemas.microsoft.com/office/drawing/2014/main" id="{00000000-0008-0000-0100-000002000000}"/>
            </a:ext>
          </a:extLst>
        </xdr:cNvPr>
        <xdr:cNvSpPr/>
      </xdr:nvSpPr>
      <xdr:spPr>
        <a:xfrm>
          <a:off x="29370618" y="10555940"/>
          <a:ext cx="3731557" cy="605119"/>
        </a:xfrm>
        <a:prstGeom prst="roundRect">
          <a:avLst/>
        </a:prstGeom>
        <a:solidFill>
          <a:schemeClr val="accent3">
            <a:lumMod val="40000"/>
            <a:lumOff val="60000"/>
            <a:alpha val="38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0" u="sng">
              <a:solidFill>
                <a:srgbClr val="0070C0"/>
              </a:solidFill>
            </a:rPr>
            <a:t>非自発的離職者の国保税の軽減制度について</a:t>
          </a:r>
        </a:p>
      </xdr:txBody>
    </xdr:sp>
    <xdr:clientData/>
  </xdr:twoCellAnchor>
  <xdr:twoCellAnchor editAs="oneCell">
    <xdr:from>
      <xdr:col>19</xdr:col>
      <xdr:colOff>526678</xdr:colOff>
      <xdr:row>72</xdr:row>
      <xdr:rowOff>11205</xdr:rowOff>
    </xdr:from>
    <xdr:to>
      <xdr:col>25</xdr:col>
      <xdr:colOff>446913</xdr:colOff>
      <xdr:row>74</xdr:row>
      <xdr:rowOff>22531</xdr:rowOff>
    </xdr:to>
    <xdr:pic>
      <xdr:nvPicPr>
        <xdr:cNvPr id="7" name="図 6">
          <a:extLst>
            <a:ext uri="{FF2B5EF4-FFF2-40B4-BE49-F238E27FC236}">
              <a16:creationId xmlns:a16="http://schemas.microsoft.com/office/drawing/2014/main" id="{00000000-0008-0000-0100-000007000000}"/>
            </a:ext>
          </a:extLst>
        </xdr:cNvPr>
        <xdr:cNvPicPr>
          <a:picLocks noChangeAspect="1"/>
        </xdr:cNvPicPr>
      </xdr:nvPicPr>
      <xdr:blipFill>
        <a:blip xmlns:r="http://schemas.openxmlformats.org/officeDocument/2006/relationships" r:embed="rId2"/>
        <a:stretch>
          <a:fillRect/>
        </a:stretch>
      </xdr:blipFill>
      <xdr:spPr>
        <a:xfrm>
          <a:off x="29381825" y="11654117"/>
          <a:ext cx="3218967" cy="347502"/>
        </a:xfrm>
        <a:prstGeom prst="rect">
          <a:avLst/>
        </a:prstGeom>
      </xdr:spPr>
    </xdr:pic>
    <xdr:clientData/>
  </xdr:twoCellAnchor>
  <xdr:twoCellAnchor>
    <xdr:from>
      <xdr:col>18</xdr:col>
      <xdr:colOff>142874</xdr:colOff>
      <xdr:row>92</xdr:row>
      <xdr:rowOff>164087</xdr:rowOff>
    </xdr:from>
    <xdr:to>
      <xdr:col>27</xdr:col>
      <xdr:colOff>13607</xdr:colOff>
      <xdr:row>98</xdr:row>
      <xdr:rowOff>105656</xdr:rowOff>
    </xdr:to>
    <xdr:sp macro="" textlink="">
      <xdr:nvSpPr>
        <xdr:cNvPr id="8" name="横巻き 7">
          <a:extLst>
            <a:ext uri="{FF2B5EF4-FFF2-40B4-BE49-F238E27FC236}">
              <a16:creationId xmlns:a16="http://schemas.microsoft.com/office/drawing/2014/main" id="{00000000-0008-0000-0100-000008000000}"/>
            </a:ext>
          </a:extLst>
        </xdr:cNvPr>
        <xdr:cNvSpPr/>
      </xdr:nvSpPr>
      <xdr:spPr>
        <a:xfrm>
          <a:off x="10511517" y="16465444"/>
          <a:ext cx="4714876" cy="1002926"/>
        </a:xfrm>
        <a:prstGeom prst="horizontalScroll">
          <a:avLst/>
        </a:prstGeom>
        <a:solidFill>
          <a:schemeClr val="bg1">
            <a:lumMod val="95000"/>
          </a:schemeClr>
        </a:solidFill>
        <a:ln>
          <a:solidFill>
            <a:schemeClr val="tx1">
              <a:lumMod val="85000"/>
              <a:lumOff val="1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平成２７年度の試算をする際には・・・</a:t>
          </a:r>
          <a:endParaRPr kumimoji="1" lang="en-US" altLang="ja-JP" sz="1100">
            <a:solidFill>
              <a:sysClr val="windowText" lastClr="000000"/>
            </a:solidFill>
          </a:endParaRPr>
        </a:p>
        <a:p>
          <a:pPr algn="l"/>
          <a:endParaRPr kumimoji="1" lang="en-US" altLang="ja-JP" sz="1100">
            <a:solidFill>
              <a:sysClr val="windowText" lastClr="000000"/>
            </a:solidFill>
          </a:endParaRPr>
        </a:p>
        <a:p>
          <a:pPr algn="l"/>
          <a:r>
            <a:rPr kumimoji="1" lang="ja-JP" altLang="en-US" sz="1200" b="1" u="none">
              <a:solidFill>
                <a:sysClr val="windowText" lastClr="000000"/>
              </a:solidFill>
            </a:rPr>
            <a:t>平成２６年１月１日から１２月３１日分まで</a:t>
          </a:r>
          <a:r>
            <a:rPr kumimoji="1" lang="ja-JP" altLang="en-US" sz="1200" b="0" u="none">
              <a:solidFill>
                <a:sysClr val="windowText" lastClr="000000"/>
              </a:solidFill>
            </a:rPr>
            <a:t>の収入を入力して下さい</a:t>
          </a:r>
          <a:r>
            <a:rPr kumimoji="1" lang="ja-JP" altLang="en-US" sz="1100" b="0" u="none">
              <a:solidFill>
                <a:sysClr val="windowText" lastClr="000000"/>
              </a:solidFill>
            </a:rPr>
            <a:t>。</a:t>
          </a:r>
          <a:r>
            <a:rPr kumimoji="1" lang="ja-JP" altLang="en-US" sz="1200" b="1" u="sng" baseline="0">
              <a:solidFill>
                <a:sysClr val="windowText" lastClr="000000"/>
              </a:solidFill>
            </a:rPr>
            <a:t> </a:t>
          </a:r>
          <a:endParaRPr kumimoji="1" lang="en-US" altLang="ja-JP" sz="1200" b="1" u="sng">
            <a:solidFill>
              <a:sysClr val="windowText" lastClr="000000"/>
            </a:solidFill>
          </a:endParaRPr>
        </a:p>
        <a:p>
          <a:pPr algn="l"/>
          <a:endParaRPr kumimoji="1" lang="ja-JP" altLang="en-US" sz="1100">
            <a:solidFill>
              <a:sysClr val="windowText" lastClr="000000"/>
            </a:solidFill>
          </a:endParaRPr>
        </a:p>
      </xdr:txBody>
    </xdr:sp>
    <xdr:clientData/>
  </xdr:twoCellAnchor>
  <xdr:twoCellAnchor>
    <xdr:from>
      <xdr:col>21</xdr:col>
      <xdr:colOff>666750</xdr:colOff>
      <xdr:row>75</xdr:row>
      <xdr:rowOff>142875</xdr:rowOff>
    </xdr:from>
    <xdr:to>
      <xdr:col>26</xdr:col>
      <xdr:colOff>30817</xdr:colOff>
      <xdr:row>88</xdr:row>
      <xdr:rowOff>124386</xdr:rowOff>
    </xdr:to>
    <xdr:sp macro="" textlink="">
      <xdr:nvSpPr>
        <xdr:cNvPr id="17" name="角丸四角形吹き出し 16">
          <a:extLst>
            <a:ext uri="{FF2B5EF4-FFF2-40B4-BE49-F238E27FC236}">
              <a16:creationId xmlns:a16="http://schemas.microsoft.com/office/drawing/2014/main" id="{00000000-0008-0000-0100-000011000000}"/>
            </a:ext>
          </a:extLst>
        </xdr:cNvPr>
        <xdr:cNvSpPr/>
      </xdr:nvSpPr>
      <xdr:spPr>
        <a:xfrm>
          <a:off x="13163550" y="13173075"/>
          <a:ext cx="1983442" cy="2162736"/>
        </a:xfrm>
        <a:prstGeom prst="wedgeRoundRectCallout">
          <a:avLst>
            <a:gd name="adj1" fmla="val -17207"/>
            <a:gd name="adj2" fmla="val -59719"/>
            <a:gd name="adj3" fmla="val 16667"/>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latin typeface="ＭＳ 明朝" pitchFamily="17" charset="-128"/>
              <a:ea typeface="ＭＳ 明朝" pitchFamily="17" charset="-128"/>
            </a:rPr>
            <a:t>国保に加入する日を必ず入力して下さい。</a:t>
          </a:r>
          <a:endParaRPr kumimoji="1" lang="en-US" altLang="ja-JP" sz="1100">
            <a:solidFill>
              <a:schemeClr val="tx1"/>
            </a:solidFill>
            <a:latin typeface="ＭＳ 明朝" pitchFamily="17" charset="-128"/>
            <a:ea typeface="ＭＳ 明朝" pitchFamily="17" charset="-128"/>
          </a:endParaRPr>
        </a:p>
        <a:p>
          <a:pPr algn="l"/>
          <a:endParaRPr kumimoji="1" lang="en-US" altLang="ja-JP" sz="1100">
            <a:solidFill>
              <a:schemeClr val="tx1"/>
            </a:solidFill>
            <a:latin typeface="ＭＳ 明朝" pitchFamily="17" charset="-128"/>
            <a:ea typeface="ＭＳ 明朝" pitchFamily="17" charset="-128"/>
          </a:endParaRPr>
        </a:p>
        <a:p>
          <a:pPr algn="l"/>
          <a:r>
            <a:rPr kumimoji="1" lang="ja-JP" altLang="en-US" sz="1100">
              <a:solidFill>
                <a:schemeClr val="tx1"/>
              </a:solidFill>
              <a:latin typeface="ＭＳ 明朝" pitchFamily="17" charset="-128"/>
              <a:ea typeface="ＭＳ 明朝" pitchFamily="17" charset="-128"/>
            </a:rPr>
            <a:t>例</a:t>
          </a:r>
          <a:endParaRPr kumimoji="1" lang="en-US" altLang="ja-JP" sz="1100">
            <a:solidFill>
              <a:schemeClr val="tx1"/>
            </a:solidFill>
            <a:latin typeface="ＭＳ 明朝" pitchFamily="17" charset="-128"/>
            <a:ea typeface="ＭＳ 明朝" pitchFamily="17" charset="-128"/>
          </a:endParaRPr>
        </a:p>
        <a:p>
          <a:pPr algn="l"/>
          <a:r>
            <a:rPr kumimoji="1" lang="ja-JP" altLang="en-US" sz="1100">
              <a:solidFill>
                <a:schemeClr val="tx1"/>
              </a:solidFill>
              <a:latin typeface="ＭＳ 明朝" pitchFamily="17" charset="-128"/>
              <a:ea typeface="ＭＳ 明朝" pitchFamily="17" charset="-128"/>
            </a:rPr>
            <a:t>平成２７年３月３１日</a:t>
          </a:r>
          <a:endParaRPr kumimoji="1" lang="en-US" altLang="ja-JP" sz="1100">
            <a:solidFill>
              <a:schemeClr val="tx1"/>
            </a:solidFill>
            <a:latin typeface="ＭＳ 明朝" pitchFamily="17" charset="-128"/>
            <a:ea typeface="ＭＳ 明朝" pitchFamily="17" charset="-128"/>
          </a:endParaRPr>
        </a:p>
        <a:p>
          <a:pPr algn="l"/>
          <a:r>
            <a:rPr kumimoji="1" lang="ja-JP" altLang="en-US" sz="1100">
              <a:solidFill>
                <a:schemeClr val="tx1"/>
              </a:solidFill>
              <a:latin typeface="ＭＳ 明朝" pitchFamily="17" charset="-128"/>
              <a:ea typeface="ＭＳ 明朝" pitchFamily="17" charset="-128"/>
            </a:rPr>
            <a:t>退職の場合</a:t>
          </a:r>
          <a:endParaRPr kumimoji="1" lang="en-US" altLang="ja-JP" sz="1100">
            <a:solidFill>
              <a:schemeClr val="tx1"/>
            </a:solidFill>
            <a:latin typeface="ＭＳ 明朝" pitchFamily="17" charset="-128"/>
            <a:ea typeface="ＭＳ 明朝" pitchFamily="17" charset="-128"/>
          </a:endParaRPr>
        </a:p>
        <a:p>
          <a:pPr algn="l"/>
          <a:r>
            <a:rPr kumimoji="1" lang="ja-JP" altLang="en-US" sz="1100">
              <a:solidFill>
                <a:schemeClr val="tx1"/>
              </a:solidFill>
              <a:latin typeface="ＭＳ 明朝" pitchFamily="17" charset="-128"/>
              <a:ea typeface="ＭＳ 明朝" pitchFamily="17" charset="-128"/>
            </a:rPr>
            <a:t>　　　　　↓</a:t>
          </a:r>
          <a:endParaRPr kumimoji="1" lang="en-US" altLang="ja-JP" sz="1100">
            <a:solidFill>
              <a:schemeClr val="tx1"/>
            </a:solidFill>
            <a:latin typeface="ＭＳ 明朝" pitchFamily="17" charset="-128"/>
            <a:ea typeface="ＭＳ 明朝" pitchFamily="17" charset="-128"/>
          </a:endParaRPr>
        </a:p>
        <a:p>
          <a:pPr algn="l"/>
          <a:r>
            <a:rPr kumimoji="1" lang="ja-JP" altLang="en-US" sz="1100">
              <a:solidFill>
                <a:schemeClr val="tx1"/>
              </a:solidFill>
              <a:latin typeface="ＭＳ 明朝" pitchFamily="17" charset="-128"/>
              <a:ea typeface="ＭＳ 明朝" pitchFamily="17" charset="-128"/>
            </a:rPr>
            <a:t>平成２７年４月１日から</a:t>
          </a:r>
          <a:endParaRPr kumimoji="1" lang="en-US" altLang="ja-JP" sz="1100">
            <a:solidFill>
              <a:schemeClr val="tx1"/>
            </a:solidFill>
            <a:latin typeface="ＭＳ 明朝" pitchFamily="17" charset="-128"/>
            <a:ea typeface="ＭＳ 明朝" pitchFamily="17" charset="-128"/>
          </a:endParaRPr>
        </a:p>
        <a:p>
          <a:pPr algn="l"/>
          <a:r>
            <a:rPr kumimoji="1" lang="ja-JP" altLang="en-US" sz="1100">
              <a:solidFill>
                <a:schemeClr val="tx1"/>
              </a:solidFill>
              <a:latin typeface="ＭＳ 明朝" pitchFamily="17" charset="-128"/>
              <a:ea typeface="ＭＳ 明朝" pitchFamily="17" charset="-128"/>
            </a:rPr>
            <a:t>（退職日の翌日が国保加入日となるため）</a:t>
          </a:r>
        </a:p>
      </xdr:txBody>
    </xdr:sp>
    <xdr:clientData/>
  </xdr:twoCellAnchor>
  <xdr:twoCellAnchor>
    <xdr:from>
      <xdr:col>17</xdr:col>
      <xdr:colOff>342901</xdr:colOff>
      <xdr:row>38</xdr:row>
      <xdr:rowOff>0</xdr:rowOff>
    </xdr:from>
    <xdr:to>
      <xdr:col>21</xdr:col>
      <xdr:colOff>68036</xdr:colOff>
      <xdr:row>43</xdr:row>
      <xdr:rowOff>122464</xdr:rowOff>
    </xdr:to>
    <xdr:grpSp>
      <xdr:nvGrpSpPr>
        <xdr:cNvPr id="9" name="グループ化 8">
          <a:extLst>
            <a:ext uri="{FF2B5EF4-FFF2-40B4-BE49-F238E27FC236}">
              <a16:creationId xmlns:a16="http://schemas.microsoft.com/office/drawing/2014/main" id="{00000000-0008-0000-0100-000009000000}"/>
            </a:ext>
          </a:extLst>
        </xdr:cNvPr>
        <xdr:cNvGrpSpPr/>
      </xdr:nvGrpSpPr>
      <xdr:grpSpPr>
        <a:xfrm>
          <a:off x="10031187" y="6558643"/>
          <a:ext cx="2296885" cy="1006928"/>
          <a:chOff x="10096501" y="6410325"/>
          <a:chExt cx="2247898" cy="733425"/>
        </a:xfrm>
      </xdr:grpSpPr>
      <xdr:sp macro="" textlink="">
        <xdr:nvSpPr>
          <xdr:cNvPr id="5" name="角丸四角形 4">
            <a:extLst>
              <a:ext uri="{FF2B5EF4-FFF2-40B4-BE49-F238E27FC236}">
                <a16:creationId xmlns:a16="http://schemas.microsoft.com/office/drawing/2014/main" id="{00000000-0008-0000-0100-000005000000}"/>
              </a:ext>
            </a:extLst>
          </xdr:cNvPr>
          <xdr:cNvSpPr/>
        </xdr:nvSpPr>
        <xdr:spPr>
          <a:xfrm>
            <a:off x="10582274" y="6410325"/>
            <a:ext cx="1762125" cy="733425"/>
          </a:xfrm>
          <a:prstGeom prst="roundRect">
            <a:avLst/>
          </a:prstGeom>
          <a:solidFill>
            <a:schemeClr val="accent1">
              <a:lumMod val="40000"/>
              <a:lumOff val="60000"/>
            </a:schemeClr>
          </a:solidFill>
          <a:ln w="22225">
            <a:solidFill>
              <a:schemeClr val="accent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最初から入力し直すときは、こちらのももりんをクリックしてください。</a:t>
            </a:r>
          </a:p>
        </xdr:txBody>
      </xdr:sp>
      <xdr:sp macro="" textlink="">
        <xdr:nvSpPr>
          <xdr:cNvPr id="6" name="左矢印 5">
            <a:extLst>
              <a:ext uri="{FF2B5EF4-FFF2-40B4-BE49-F238E27FC236}">
                <a16:creationId xmlns:a16="http://schemas.microsoft.com/office/drawing/2014/main" id="{00000000-0008-0000-0100-000006000000}"/>
              </a:ext>
            </a:extLst>
          </xdr:cNvPr>
          <xdr:cNvSpPr/>
        </xdr:nvSpPr>
        <xdr:spPr>
          <a:xfrm>
            <a:off x="10096501" y="6591300"/>
            <a:ext cx="419100" cy="304800"/>
          </a:xfrm>
          <a:prstGeom prst="leftArrow">
            <a:avLst/>
          </a:prstGeom>
          <a:solidFill>
            <a:schemeClr val="accent1">
              <a:lumMod val="40000"/>
              <a:lumOff val="60000"/>
            </a:schemeClr>
          </a:solidFill>
          <a:ln w="22225"/>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lientData/>
  </xdr:twoCellAnchor>
  <xdr:twoCellAnchor>
    <xdr:from>
      <xdr:col>18</xdr:col>
      <xdr:colOff>680356</xdr:colOff>
      <xdr:row>108</xdr:row>
      <xdr:rowOff>0</xdr:rowOff>
    </xdr:from>
    <xdr:to>
      <xdr:col>22</xdr:col>
      <xdr:colOff>489858</xdr:colOff>
      <xdr:row>117</xdr:row>
      <xdr:rowOff>21611</xdr:rowOff>
    </xdr:to>
    <xdr:sp macro="" textlink="">
      <xdr:nvSpPr>
        <xdr:cNvPr id="23" name="正方形/長方形 22">
          <a:extLst>
            <a:ext uri="{FF2B5EF4-FFF2-40B4-BE49-F238E27FC236}">
              <a16:creationId xmlns:a16="http://schemas.microsoft.com/office/drawing/2014/main" id="{00000000-0008-0000-0100-000017000000}"/>
            </a:ext>
          </a:extLst>
        </xdr:cNvPr>
        <xdr:cNvSpPr/>
      </xdr:nvSpPr>
      <xdr:spPr>
        <a:xfrm>
          <a:off x="11048999" y="19131643"/>
          <a:ext cx="2530930" cy="1613647"/>
        </a:xfrm>
        <a:prstGeom prst="rect">
          <a:avLst/>
        </a:prstGeom>
        <a:solidFill>
          <a:schemeClr val="bg1"/>
        </a:solidFill>
        <a:ln>
          <a:solidFill>
            <a:schemeClr val="tx1">
              <a:alpha val="3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ja-JP" sz="1400" b="0">
              <a:solidFill>
                <a:sysClr val="windowText" lastClr="000000"/>
              </a:solidFill>
              <a:effectLst/>
              <a:latin typeface="ＭＳ ゴシック" pitchFamily="49" charset="-128"/>
              <a:ea typeface="ＭＳ ゴシック" pitchFamily="49" charset="-128"/>
              <a:cs typeface="+mn-cs"/>
            </a:rPr>
            <a:t>試算結果は</a:t>
          </a:r>
          <a:r>
            <a:rPr kumimoji="1" lang="ja-JP" altLang="ja-JP" sz="1400" b="1" i="0" u="sng">
              <a:solidFill>
                <a:sysClr val="windowText" lastClr="000000"/>
              </a:solidFill>
              <a:effectLst/>
              <a:latin typeface="ＭＳ ゴシック" pitchFamily="49" charset="-128"/>
              <a:ea typeface="ＭＳ ゴシック" pitchFamily="49" charset="-128"/>
              <a:cs typeface="+mn-cs"/>
            </a:rPr>
            <a:t>実際の税額よりも高い</a:t>
          </a:r>
          <a:r>
            <a:rPr kumimoji="1" lang="ja-JP" altLang="ja-JP" sz="1400" b="0" i="0" u="sng">
              <a:solidFill>
                <a:sysClr val="windowText" lastClr="000000"/>
              </a:solidFill>
              <a:effectLst/>
              <a:latin typeface="ＭＳ ゴシック" pitchFamily="49" charset="-128"/>
              <a:ea typeface="ＭＳ ゴシック" pitchFamily="49" charset="-128"/>
              <a:cs typeface="+mn-cs"/>
            </a:rPr>
            <a:t>場合があります</a:t>
          </a:r>
          <a:r>
            <a:rPr kumimoji="1" lang="ja-JP" altLang="ja-JP" sz="1400" b="0" i="0" u="none">
              <a:solidFill>
                <a:sysClr val="windowText" lastClr="000000"/>
              </a:solidFill>
              <a:effectLst/>
              <a:latin typeface="ＭＳ ゴシック" pitchFamily="49" charset="-128"/>
              <a:ea typeface="ＭＳ ゴシック" pitchFamily="49" charset="-128"/>
              <a:cs typeface="+mn-cs"/>
            </a:rPr>
            <a:t>。</a:t>
          </a:r>
          <a:endParaRPr lang="ja-JP" altLang="ja-JP" sz="1400" b="0" u="none">
            <a:solidFill>
              <a:sysClr val="windowText" lastClr="000000"/>
            </a:solidFill>
            <a:effectLst/>
            <a:latin typeface="ＭＳ ゴシック" pitchFamily="49" charset="-128"/>
            <a:ea typeface="ＭＳ ゴシック" pitchFamily="49" charset="-128"/>
          </a:endParaRPr>
        </a:p>
        <a:p>
          <a:pPr algn="ctr"/>
          <a:r>
            <a:rPr kumimoji="1" lang="ja-JP" altLang="en-US" sz="1100" b="0">
              <a:solidFill>
                <a:sysClr val="windowText" lastClr="000000"/>
              </a:solidFill>
              <a:effectLst/>
              <a:latin typeface="ＭＳ ゴシック" pitchFamily="49" charset="-128"/>
              <a:ea typeface="ＭＳ ゴシック" pitchFamily="49" charset="-128"/>
              <a:cs typeface="+mn-cs"/>
            </a:rPr>
            <a:t>（</a:t>
          </a:r>
          <a:r>
            <a:rPr kumimoji="1" lang="ja-JP" altLang="ja-JP" sz="1100" b="0">
              <a:solidFill>
                <a:sysClr val="windowText" lastClr="000000"/>
              </a:solidFill>
              <a:effectLst/>
              <a:latin typeface="ＭＳ ゴシック" pitchFamily="49" charset="-128"/>
              <a:ea typeface="ＭＳ ゴシック" pitchFamily="49" charset="-128"/>
              <a:cs typeface="+mn-cs"/>
            </a:rPr>
            <a:t>一定の所得以下の世帯に対して、均等割・平等割を軽減する制度を考慮しないため</a:t>
          </a:r>
          <a:r>
            <a:rPr kumimoji="1" lang="ja-JP" altLang="en-US" sz="1100" b="0" i="0">
              <a:solidFill>
                <a:sysClr val="windowText" lastClr="000000"/>
              </a:solidFill>
              <a:effectLst/>
              <a:latin typeface="ＭＳ ゴシック" pitchFamily="49" charset="-128"/>
              <a:ea typeface="ＭＳ ゴシック" pitchFamily="49" charset="-128"/>
              <a:cs typeface="+mn-cs"/>
            </a:rPr>
            <a:t>）</a:t>
          </a:r>
          <a:endParaRPr kumimoji="1" lang="ja-JP" altLang="en-US" sz="1100" b="0">
            <a:solidFill>
              <a:sysClr val="windowText" lastClr="000000"/>
            </a:solidFill>
            <a:latin typeface="ＭＳ ゴシック" pitchFamily="49" charset="-128"/>
            <a:ea typeface="ＭＳ ゴシック" pitchFamily="49" charset="-128"/>
          </a:endParaRPr>
        </a:p>
      </xdr:txBody>
    </xdr:sp>
    <xdr:clientData/>
  </xdr:twoCellAnchor>
  <xdr:twoCellAnchor>
    <xdr:from>
      <xdr:col>18</xdr:col>
      <xdr:colOff>489856</xdr:colOff>
      <xdr:row>99</xdr:row>
      <xdr:rowOff>27215</xdr:rowOff>
    </xdr:from>
    <xdr:to>
      <xdr:col>25</xdr:col>
      <xdr:colOff>497061</xdr:colOff>
      <xdr:row>107</xdr:row>
      <xdr:rowOff>12807</xdr:rowOff>
    </xdr:to>
    <xdr:sp macro="" textlink="">
      <xdr:nvSpPr>
        <xdr:cNvPr id="24" name="正方形/長方形 23">
          <a:extLst>
            <a:ext uri="{FF2B5EF4-FFF2-40B4-BE49-F238E27FC236}">
              <a16:creationId xmlns:a16="http://schemas.microsoft.com/office/drawing/2014/main" id="{00000000-0008-0000-0100-000018000000}"/>
            </a:ext>
          </a:extLst>
        </xdr:cNvPr>
        <xdr:cNvSpPr/>
      </xdr:nvSpPr>
      <xdr:spPr>
        <a:xfrm>
          <a:off x="10858499" y="17566822"/>
          <a:ext cx="3966883" cy="1400735"/>
        </a:xfrm>
        <a:prstGeom prst="rect">
          <a:avLst/>
        </a:prstGeom>
        <a:solidFill>
          <a:schemeClr val="bg1"/>
        </a:solidFill>
        <a:ln>
          <a:solidFill>
            <a:schemeClr val="tx1">
              <a:alpha val="3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ja-JP" sz="1400" b="1">
              <a:solidFill>
                <a:sysClr val="windowText" lastClr="000000"/>
              </a:solidFill>
              <a:effectLst/>
              <a:latin typeface="ＭＳ ゴシック" pitchFamily="49" charset="-128"/>
              <a:ea typeface="ＭＳ ゴシック" pitchFamily="49" charset="-128"/>
              <a:cs typeface="+mn-cs"/>
            </a:rPr>
            <a:t>試算結果は</a:t>
          </a:r>
          <a:r>
            <a:rPr kumimoji="1" lang="ja-JP" altLang="ja-JP" sz="1300" b="1" i="0" u="sng">
              <a:solidFill>
                <a:sysClr val="windowText" lastClr="000000"/>
              </a:solidFill>
              <a:effectLst/>
              <a:latin typeface="ＭＳ ゴシック" pitchFamily="49" charset="-128"/>
              <a:ea typeface="ＭＳ ゴシック" pitchFamily="49" charset="-128"/>
              <a:cs typeface="+mn-cs"/>
            </a:rPr>
            <a:t>実際の税額よりも高い場合があります</a:t>
          </a:r>
          <a:r>
            <a:rPr kumimoji="1" lang="ja-JP" altLang="ja-JP" sz="1300" b="1" i="0" u="none">
              <a:solidFill>
                <a:sysClr val="windowText" lastClr="000000"/>
              </a:solidFill>
              <a:effectLst/>
              <a:latin typeface="ＭＳ ゴシック" pitchFamily="49" charset="-128"/>
              <a:ea typeface="ＭＳ ゴシック" pitchFamily="49" charset="-128"/>
              <a:cs typeface="+mn-cs"/>
            </a:rPr>
            <a:t>。</a:t>
          </a:r>
          <a:endParaRPr lang="ja-JP" altLang="ja-JP" sz="1300" b="1" u="none">
            <a:solidFill>
              <a:sysClr val="windowText" lastClr="000000"/>
            </a:solidFill>
            <a:effectLst/>
            <a:latin typeface="ＭＳ ゴシック" pitchFamily="49" charset="-128"/>
            <a:ea typeface="ＭＳ ゴシック" pitchFamily="49" charset="-128"/>
          </a:endParaRPr>
        </a:p>
        <a:p>
          <a:pPr algn="ctr"/>
          <a:r>
            <a:rPr kumimoji="1" lang="ja-JP" altLang="en-US" sz="1100" b="1">
              <a:solidFill>
                <a:sysClr val="windowText" lastClr="000000"/>
              </a:solidFill>
              <a:effectLst/>
              <a:latin typeface="ＭＳ ゴシック" pitchFamily="49" charset="-128"/>
              <a:ea typeface="ＭＳ ゴシック" pitchFamily="49" charset="-128"/>
              <a:cs typeface="+mn-cs"/>
            </a:rPr>
            <a:t>（</a:t>
          </a:r>
          <a:r>
            <a:rPr kumimoji="1" lang="ja-JP" altLang="ja-JP" sz="1100" b="1">
              <a:solidFill>
                <a:sysClr val="windowText" lastClr="000000"/>
              </a:solidFill>
              <a:effectLst/>
              <a:latin typeface="ＭＳ ゴシック" pitchFamily="49" charset="-128"/>
              <a:ea typeface="ＭＳ ゴシック" pitchFamily="49" charset="-128"/>
              <a:cs typeface="+mn-cs"/>
            </a:rPr>
            <a:t>一定</a:t>
          </a:r>
          <a:r>
            <a:rPr kumimoji="1" lang="ja-JP" altLang="en-US" sz="1100" b="1">
              <a:solidFill>
                <a:sysClr val="windowText" lastClr="000000"/>
              </a:solidFill>
              <a:effectLst/>
              <a:latin typeface="ＭＳ ゴシック" pitchFamily="49" charset="-128"/>
              <a:ea typeface="ＭＳ ゴシック" pitchFamily="49" charset="-128"/>
              <a:cs typeface="+mn-cs"/>
            </a:rPr>
            <a:t>所得以下の世帯に対する軽減措置分が</a:t>
          </a:r>
          <a:endParaRPr kumimoji="1" lang="en-US" altLang="ja-JP" sz="1100" b="1">
            <a:solidFill>
              <a:sysClr val="windowText" lastClr="000000"/>
            </a:solidFill>
            <a:effectLst/>
            <a:latin typeface="ＭＳ ゴシック" pitchFamily="49" charset="-128"/>
            <a:ea typeface="ＭＳ ゴシック" pitchFamily="49" charset="-128"/>
            <a:cs typeface="+mn-cs"/>
          </a:endParaRPr>
        </a:p>
        <a:p>
          <a:pPr algn="ctr"/>
          <a:r>
            <a:rPr kumimoji="1" lang="ja-JP" altLang="en-US" sz="1100" b="1">
              <a:solidFill>
                <a:sysClr val="windowText" lastClr="000000"/>
              </a:solidFill>
              <a:effectLst/>
              <a:latin typeface="ＭＳ ゴシック" pitchFamily="49" charset="-128"/>
              <a:ea typeface="ＭＳ ゴシック" pitchFamily="49" charset="-128"/>
              <a:cs typeface="+mn-cs"/>
            </a:rPr>
            <a:t>反映していないため</a:t>
          </a:r>
          <a:r>
            <a:rPr kumimoji="1" lang="ja-JP" altLang="en-US" sz="1100" b="1" i="0">
              <a:solidFill>
                <a:sysClr val="windowText" lastClr="000000"/>
              </a:solidFill>
              <a:effectLst/>
              <a:latin typeface="ＭＳ ゴシック" pitchFamily="49" charset="-128"/>
              <a:ea typeface="ＭＳ ゴシック" pitchFamily="49" charset="-128"/>
              <a:cs typeface="+mn-cs"/>
            </a:rPr>
            <a:t>）</a:t>
          </a:r>
          <a:endParaRPr kumimoji="1" lang="ja-JP" altLang="en-US" sz="1100" b="1">
            <a:solidFill>
              <a:sysClr val="windowText" lastClr="000000"/>
            </a:solidFill>
            <a:latin typeface="ＭＳ ゴシック" pitchFamily="49" charset="-128"/>
            <a:ea typeface="ＭＳ ゴシック" pitchFamily="49" charset="-128"/>
          </a:endParaRPr>
        </a:p>
      </xdr:txBody>
    </xdr:sp>
    <xdr:clientData/>
  </xdr:twoCellAnchor>
  <xdr:twoCellAnchor editAs="oneCell">
    <xdr:from>
      <xdr:col>5</xdr:col>
      <xdr:colOff>78441</xdr:colOff>
      <xdr:row>78</xdr:row>
      <xdr:rowOff>0</xdr:rowOff>
    </xdr:from>
    <xdr:to>
      <xdr:col>6</xdr:col>
      <xdr:colOff>481853</xdr:colOff>
      <xdr:row>80</xdr:row>
      <xdr:rowOff>44823</xdr:rowOff>
    </xdr:to>
    <xdr:pic>
      <xdr:nvPicPr>
        <xdr:cNvPr id="33" name="図 32">
          <a:extLst>
            <a:ext uri="{FF2B5EF4-FFF2-40B4-BE49-F238E27FC236}">
              <a16:creationId xmlns:a16="http://schemas.microsoft.com/office/drawing/2014/main" id="{00000000-0008-0000-0100-000021000000}"/>
            </a:ext>
          </a:extLst>
        </xdr:cNvPr>
        <xdr:cNvPicPr>
          <a:picLocks noChangeAspect="1" noChangeArrowheads="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l="4459" r="33765" b="4878"/>
        <a:stretch/>
      </xdr:blipFill>
      <xdr:spPr bwMode="auto">
        <a:xfrm>
          <a:off x="2543735" y="13435853"/>
          <a:ext cx="1086971" cy="43702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12</xdr:col>
      <xdr:colOff>398319</xdr:colOff>
      <xdr:row>110</xdr:row>
      <xdr:rowOff>108391</xdr:rowOff>
    </xdr:from>
    <xdr:to>
      <xdr:col>14</xdr:col>
      <xdr:colOff>389635</xdr:colOff>
      <xdr:row>117</xdr:row>
      <xdr:rowOff>151199</xdr:rowOff>
    </xdr:to>
    <xdr:pic>
      <xdr:nvPicPr>
        <xdr:cNvPr id="31" name="図 30">
          <a:extLst>
            <a:ext uri="{FF2B5EF4-FFF2-40B4-BE49-F238E27FC236}">
              <a16:creationId xmlns:a16="http://schemas.microsoft.com/office/drawing/2014/main" id="{00000000-0008-0000-0100-00001F000000}"/>
            </a:ext>
          </a:extLst>
        </xdr:cNvPr>
        <xdr:cNvPicPr>
          <a:picLocks noChangeAspect="1"/>
        </xdr:cNvPicPr>
      </xdr:nvPicPr>
      <xdr:blipFill>
        <a:blip xmlns:r="http://schemas.openxmlformats.org/officeDocument/2006/relationships" r:embed="rId4"/>
        <a:stretch>
          <a:fillRect/>
        </a:stretch>
      </xdr:blipFill>
      <xdr:spPr>
        <a:xfrm>
          <a:off x="6788728" y="19262300"/>
          <a:ext cx="1376771" cy="1255081"/>
        </a:xfrm>
        <a:prstGeom prst="rect">
          <a:avLst/>
        </a:prstGeom>
      </xdr:spPr>
    </xdr:pic>
    <xdr:clientData/>
  </xdr:twoCellAnchor>
  <xdr:twoCellAnchor editAs="oneCell">
    <xdr:from>
      <xdr:col>12</xdr:col>
      <xdr:colOff>259774</xdr:colOff>
      <xdr:row>93</xdr:row>
      <xdr:rowOff>121227</xdr:rowOff>
    </xdr:from>
    <xdr:to>
      <xdr:col>17</xdr:col>
      <xdr:colOff>152034</xdr:colOff>
      <xdr:row>109</xdr:row>
      <xdr:rowOff>84116</xdr:rowOff>
    </xdr:to>
    <xdr:pic>
      <xdr:nvPicPr>
        <xdr:cNvPr id="35" name="図 34">
          <a:extLst>
            <a:ext uri="{FF2B5EF4-FFF2-40B4-BE49-F238E27FC236}">
              <a16:creationId xmlns:a16="http://schemas.microsoft.com/office/drawing/2014/main" id="{00000000-0008-0000-0100-000023000000}"/>
            </a:ext>
          </a:extLst>
        </xdr:cNvPr>
        <xdr:cNvPicPr>
          <a:picLocks noChangeAspect="1"/>
        </xdr:cNvPicPr>
      </xdr:nvPicPr>
      <xdr:blipFill>
        <a:blip xmlns:r="http://schemas.openxmlformats.org/officeDocument/2006/relationships" r:embed="rId5"/>
        <a:stretch>
          <a:fillRect/>
        </a:stretch>
      </xdr:blipFill>
      <xdr:spPr>
        <a:xfrm>
          <a:off x="6650183" y="16331045"/>
          <a:ext cx="3355896" cy="2733798"/>
        </a:xfrm>
        <a:prstGeom prst="rect">
          <a:avLst/>
        </a:prstGeom>
      </xdr:spPr>
    </xdr:pic>
    <xdr:clientData/>
  </xdr:twoCellAnchor>
  <xdr:twoCellAnchor>
    <xdr:from>
      <xdr:col>1</xdr:col>
      <xdr:colOff>381000</xdr:colOff>
      <xdr:row>92</xdr:row>
      <xdr:rowOff>68038</xdr:rowOff>
    </xdr:from>
    <xdr:to>
      <xdr:col>11</xdr:col>
      <xdr:colOff>33779</xdr:colOff>
      <xdr:row>121</xdr:row>
      <xdr:rowOff>40823</xdr:rowOff>
    </xdr:to>
    <xdr:sp macro="" textlink="">
      <xdr:nvSpPr>
        <xdr:cNvPr id="29" name="角丸四角形 28">
          <a:extLst>
            <a:ext uri="{FF2B5EF4-FFF2-40B4-BE49-F238E27FC236}">
              <a16:creationId xmlns:a16="http://schemas.microsoft.com/office/drawing/2014/main" id="{00000000-0008-0000-0100-00001D000000}"/>
            </a:ext>
          </a:extLst>
        </xdr:cNvPr>
        <xdr:cNvSpPr/>
      </xdr:nvSpPr>
      <xdr:spPr>
        <a:xfrm>
          <a:off x="557893" y="16369395"/>
          <a:ext cx="5082029" cy="5102678"/>
        </a:xfrm>
        <a:prstGeom prst="roundRect">
          <a:avLst/>
        </a:prstGeom>
        <a:ln/>
      </xdr:spPr>
      <xdr:style>
        <a:lnRef idx="1">
          <a:schemeClr val="accent2"/>
        </a:lnRef>
        <a:fillRef idx="2">
          <a:schemeClr val="accent2"/>
        </a:fillRef>
        <a:effectRef idx="1">
          <a:schemeClr val="accent2"/>
        </a:effectRef>
        <a:fontRef idx="minor">
          <a:schemeClr val="dk1"/>
        </a:fontRef>
      </xdr:style>
      <xdr:txBody>
        <a:bodyPr vertOverflow="clip" horzOverflow="clip" rtlCol="0" anchor="t"/>
        <a:lstStyle/>
        <a:p>
          <a:pPr algn="ctr"/>
          <a:r>
            <a:rPr kumimoji="1" lang="ja-JP" altLang="en-US" sz="2000" b="1">
              <a:solidFill>
                <a:schemeClr val="tx1"/>
              </a:solidFill>
              <a:latin typeface="ＭＳ 明朝" pitchFamily="17" charset="-128"/>
              <a:ea typeface="ＭＳ 明朝" pitchFamily="17" charset="-128"/>
            </a:rPr>
            <a:t>必ずお読みください</a:t>
          </a:r>
          <a:endParaRPr kumimoji="1" lang="en-US" altLang="ja-JP" sz="1300" b="1">
            <a:solidFill>
              <a:schemeClr val="tx1"/>
            </a:solidFill>
            <a:latin typeface="ＭＳ 明朝" pitchFamily="17" charset="-128"/>
            <a:ea typeface="ＭＳ 明朝" pitchFamily="17" charset="-128"/>
          </a:endParaRPr>
        </a:p>
        <a:p>
          <a:pPr algn="l"/>
          <a:endParaRPr kumimoji="1" lang="en-US" altLang="ja-JP" sz="1600" b="1">
            <a:solidFill>
              <a:schemeClr val="tx1"/>
            </a:solidFill>
            <a:latin typeface="ＭＳ 明朝" pitchFamily="17" charset="-128"/>
            <a:ea typeface="ＭＳ 明朝" pitchFamily="17" charset="-128"/>
          </a:endParaRPr>
        </a:p>
        <a:p>
          <a:pPr algn="l"/>
          <a:r>
            <a:rPr kumimoji="1" lang="ja-JP" altLang="en-US" sz="1600" b="1">
              <a:solidFill>
                <a:schemeClr val="tx1"/>
              </a:solidFill>
              <a:latin typeface="ＭＳ 明朝" pitchFamily="17" charset="-128"/>
              <a:ea typeface="ＭＳ 明朝" pitchFamily="17" charset="-128"/>
            </a:rPr>
            <a:t>１．税率が確定する７月までは、平成２６年度</a:t>
          </a:r>
          <a:endParaRPr kumimoji="1" lang="en-US" altLang="ja-JP" sz="1600" b="1">
            <a:solidFill>
              <a:schemeClr val="tx1"/>
            </a:solidFill>
            <a:latin typeface="ＭＳ 明朝" pitchFamily="17" charset="-128"/>
            <a:ea typeface="ＭＳ 明朝" pitchFamily="17" charset="-128"/>
          </a:endParaRPr>
        </a:p>
        <a:p>
          <a:pPr algn="l"/>
          <a:r>
            <a:rPr kumimoji="1" lang="ja-JP" altLang="en-US" sz="1600" b="1">
              <a:solidFill>
                <a:schemeClr val="tx1"/>
              </a:solidFill>
              <a:latin typeface="ＭＳ 明朝" pitchFamily="17" charset="-128"/>
              <a:ea typeface="ＭＳ 明朝" pitchFamily="17" charset="-128"/>
            </a:rPr>
            <a:t>　　の税率をもとに計算しています。</a:t>
          </a:r>
          <a:endParaRPr kumimoji="1" lang="en-US" altLang="ja-JP" sz="1600" b="1">
            <a:solidFill>
              <a:schemeClr val="tx1"/>
            </a:solidFill>
            <a:latin typeface="ＭＳ 明朝" pitchFamily="17" charset="-128"/>
            <a:ea typeface="ＭＳ 明朝" pitchFamily="17" charset="-128"/>
          </a:endParaRPr>
        </a:p>
        <a:p>
          <a:pPr algn="l"/>
          <a:endParaRPr kumimoji="1" lang="en-US" altLang="ja-JP" sz="1600" b="1">
            <a:solidFill>
              <a:schemeClr val="tx1"/>
            </a:solidFill>
            <a:latin typeface="ＭＳ 明朝" pitchFamily="17" charset="-128"/>
            <a:ea typeface="ＭＳ 明朝" pitchFamily="17" charset="-128"/>
          </a:endParaRPr>
        </a:p>
        <a:p>
          <a:pPr algn="l"/>
          <a:r>
            <a:rPr kumimoji="1" lang="ja-JP" altLang="en-US" sz="1600" b="1">
              <a:solidFill>
                <a:schemeClr val="tx1"/>
              </a:solidFill>
              <a:latin typeface="ＭＳ 明朝" pitchFamily="17" charset="-128"/>
              <a:ea typeface="ＭＳ 明朝" pitchFamily="17" charset="-128"/>
            </a:rPr>
            <a:t>２．１ヶ月当たりの税額と、１期当たりの税</a:t>
          </a:r>
          <a:endParaRPr kumimoji="1" lang="en-US" altLang="ja-JP" sz="1600" b="1">
            <a:solidFill>
              <a:schemeClr val="tx1"/>
            </a:solidFill>
            <a:latin typeface="ＭＳ 明朝" pitchFamily="17" charset="-128"/>
            <a:ea typeface="ＭＳ 明朝" pitchFamily="17" charset="-128"/>
          </a:endParaRPr>
        </a:p>
        <a:p>
          <a:pPr algn="l"/>
          <a:r>
            <a:rPr kumimoji="1" lang="ja-JP" altLang="en-US" sz="1600" b="1">
              <a:solidFill>
                <a:schemeClr val="tx1"/>
              </a:solidFill>
              <a:latin typeface="ＭＳ 明朝" pitchFamily="17" charset="-128"/>
              <a:ea typeface="ＭＳ 明朝" pitchFamily="17" charset="-128"/>
            </a:rPr>
            <a:t>　　額は異なります。</a:t>
          </a:r>
          <a:endParaRPr kumimoji="1" lang="en-US" altLang="ja-JP" sz="1600" b="1">
            <a:solidFill>
              <a:schemeClr val="tx1"/>
            </a:solidFill>
            <a:latin typeface="ＭＳ 明朝" pitchFamily="17" charset="-128"/>
            <a:ea typeface="ＭＳ 明朝" pitchFamily="17" charset="-128"/>
          </a:endParaRPr>
        </a:p>
        <a:p>
          <a:pPr algn="l"/>
          <a:endParaRPr kumimoji="1" lang="en-US" altLang="ja-JP" sz="1800" b="1">
            <a:solidFill>
              <a:schemeClr val="tx1"/>
            </a:solidFill>
            <a:latin typeface="ＭＳ 明朝" pitchFamily="17" charset="-128"/>
            <a:ea typeface="ＭＳ 明朝" pitchFamily="17" charset="-128"/>
          </a:endParaRPr>
        </a:p>
        <a:p>
          <a:pPr algn="l"/>
          <a:r>
            <a:rPr kumimoji="1" lang="ja-JP" altLang="en-US" sz="1800" b="1">
              <a:solidFill>
                <a:schemeClr val="tx1"/>
              </a:solidFill>
              <a:latin typeface="ＭＳ 明朝" pitchFamily="17" charset="-128"/>
              <a:ea typeface="ＭＳ 明朝" pitchFamily="17" charset="-128"/>
            </a:rPr>
            <a:t>３</a:t>
          </a:r>
          <a:r>
            <a:rPr kumimoji="1" lang="ja-JP" altLang="en-US" sz="1600" b="1">
              <a:solidFill>
                <a:schemeClr val="tx1"/>
              </a:solidFill>
              <a:latin typeface="ＭＳ 明朝" pitchFamily="17" charset="-128"/>
              <a:ea typeface="ＭＳ 明朝" pitchFamily="17" charset="-128"/>
            </a:rPr>
            <a:t>．試算結果は概算であり、実際の税額と異</a:t>
          </a:r>
          <a:endParaRPr kumimoji="1" lang="en-US" altLang="ja-JP" sz="1600" b="1">
            <a:solidFill>
              <a:schemeClr val="tx1"/>
            </a:solidFill>
            <a:latin typeface="ＭＳ 明朝" pitchFamily="17" charset="-128"/>
            <a:ea typeface="ＭＳ 明朝" pitchFamily="17" charset="-128"/>
          </a:endParaRPr>
        </a:p>
        <a:p>
          <a:pPr algn="l"/>
          <a:r>
            <a:rPr kumimoji="1" lang="ja-JP" altLang="en-US" sz="1600" b="1">
              <a:solidFill>
                <a:schemeClr val="tx1"/>
              </a:solidFill>
              <a:latin typeface="ＭＳ 明朝" pitchFamily="17" charset="-128"/>
              <a:ea typeface="ＭＳ 明朝" pitchFamily="17" charset="-128"/>
            </a:rPr>
            <a:t>　　なる場合があります。</a:t>
          </a:r>
          <a:endParaRPr kumimoji="1" lang="en-US" altLang="ja-JP" sz="1600" b="1">
            <a:solidFill>
              <a:schemeClr val="tx1"/>
            </a:solidFill>
            <a:latin typeface="ＭＳ 明朝" pitchFamily="17" charset="-128"/>
            <a:ea typeface="ＭＳ 明朝" pitchFamily="17" charset="-128"/>
          </a:endParaRPr>
        </a:p>
        <a:p>
          <a:pPr algn="l"/>
          <a:endParaRPr kumimoji="1" lang="en-US" altLang="ja-JP" sz="1600" b="1">
            <a:solidFill>
              <a:schemeClr val="tx1"/>
            </a:solidFill>
            <a:latin typeface="ＭＳ 明朝" pitchFamily="17" charset="-128"/>
            <a:ea typeface="ＭＳ 明朝" pitchFamily="17" charset="-128"/>
          </a:endParaRPr>
        </a:p>
        <a:p>
          <a:pPr algn="l"/>
          <a:r>
            <a:rPr kumimoji="1" lang="ja-JP" altLang="en-US" sz="1600" b="1">
              <a:solidFill>
                <a:schemeClr val="tx1"/>
              </a:solidFill>
              <a:latin typeface="ＭＳ 明朝" pitchFamily="17" charset="-128"/>
              <a:ea typeface="ＭＳ 明朝" pitchFamily="17" charset="-128"/>
            </a:rPr>
            <a:t>４．試算した時点と 加入までの間に世帯構成、</a:t>
          </a:r>
          <a:endParaRPr kumimoji="1" lang="en-US" altLang="ja-JP" sz="1600" b="1">
            <a:solidFill>
              <a:schemeClr val="tx1"/>
            </a:solidFill>
            <a:latin typeface="ＭＳ 明朝" pitchFamily="17" charset="-128"/>
            <a:ea typeface="ＭＳ 明朝" pitchFamily="17" charset="-128"/>
          </a:endParaRPr>
        </a:p>
        <a:p>
          <a:pPr algn="l"/>
          <a:r>
            <a:rPr kumimoji="1" lang="en-US" altLang="ja-JP" sz="1600" b="1">
              <a:solidFill>
                <a:schemeClr val="tx1"/>
              </a:solidFill>
              <a:latin typeface="ＭＳ 明朝" pitchFamily="17" charset="-128"/>
              <a:ea typeface="ＭＳ 明朝" pitchFamily="17" charset="-128"/>
            </a:rPr>
            <a:t>    </a:t>
          </a:r>
          <a:r>
            <a:rPr kumimoji="1" lang="ja-JP" altLang="en-US" sz="1600" b="1">
              <a:solidFill>
                <a:schemeClr val="tx1"/>
              </a:solidFill>
              <a:latin typeface="ＭＳ 明朝" pitchFamily="17" charset="-128"/>
              <a:ea typeface="ＭＳ 明朝" pitchFamily="17" charset="-128"/>
            </a:rPr>
            <a:t>加入者数、 所得の異動（変更）がある場</a:t>
          </a:r>
          <a:endParaRPr kumimoji="1" lang="en-US" altLang="ja-JP" sz="1600" b="1">
            <a:solidFill>
              <a:schemeClr val="tx1"/>
            </a:solidFill>
            <a:latin typeface="ＭＳ 明朝" pitchFamily="17" charset="-128"/>
            <a:ea typeface="ＭＳ 明朝" pitchFamily="17" charset="-128"/>
          </a:endParaRPr>
        </a:p>
        <a:p>
          <a:pPr algn="l"/>
          <a:r>
            <a:rPr kumimoji="1" lang="ja-JP" altLang="en-US" sz="1600" b="1">
              <a:solidFill>
                <a:schemeClr val="tx1"/>
              </a:solidFill>
              <a:latin typeface="ＭＳ 明朝" pitchFamily="17" charset="-128"/>
              <a:ea typeface="ＭＳ 明朝" pitchFamily="17" charset="-128"/>
            </a:rPr>
            <a:t>　　合には、実際の税額と異なりますので、再</a:t>
          </a:r>
          <a:endParaRPr kumimoji="1" lang="en-US" altLang="ja-JP" sz="1600" b="1">
            <a:solidFill>
              <a:schemeClr val="tx1"/>
            </a:solidFill>
            <a:latin typeface="ＭＳ 明朝" pitchFamily="17" charset="-128"/>
            <a:ea typeface="ＭＳ 明朝" pitchFamily="17" charset="-128"/>
          </a:endParaRPr>
        </a:p>
        <a:p>
          <a:pPr algn="l"/>
          <a:r>
            <a:rPr kumimoji="1" lang="ja-JP" altLang="en-US" sz="1600" b="1">
              <a:solidFill>
                <a:schemeClr val="tx1"/>
              </a:solidFill>
              <a:latin typeface="ＭＳ 明朝" pitchFamily="17" charset="-128"/>
              <a:ea typeface="ＭＳ 明朝" pitchFamily="17" charset="-128"/>
            </a:rPr>
            <a:t>　　度試算を行ってください</a:t>
          </a:r>
          <a:r>
            <a:rPr kumimoji="1" lang="ja-JP" altLang="en-US" sz="1600" b="1" u="none">
              <a:solidFill>
                <a:schemeClr val="tx1"/>
              </a:solidFill>
              <a:latin typeface="ＭＳ 明朝" pitchFamily="17" charset="-128"/>
              <a:ea typeface="ＭＳ 明朝" pitchFamily="17" charset="-128"/>
            </a:rPr>
            <a:t>。</a:t>
          </a:r>
          <a:r>
            <a:rPr kumimoji="1" lang="ja-JP" altLang="en-US" sz="1600" b="1" u="sng">
              <a:solidFill>
                <a:schemeClr val="tx1"/>
              </a:solidFill>
              <a:latin typeface="ＭＳ 明朝" pitchFamily="17" charset="-128"/>
              <a:ea typeface="ＭＳ 明朝" pitchFamily="17" charset="-128"/>
            </a:rPr>
            <a:t>必ずご自身で再</a:t>
          </a:r>
          <a:endParaRPr kumimoji="1" lang="en-US" altLang="ja-JP" sz="1600" b="1" u="sng">
            <a:solidFill>
              <a:schemeClr val="tx1"/>
            </a:solidFill>
            <a:latin typeface="ＭＳ 明朝" pitchFamily="17" charset="-128"/>
            <a:ea typeface="ＭＳ 明朝" pitchFamily="17" charset="-128"/>
          </a:endParaRPr>
        </a:p>
        <a:p>
          <a:pPr algn="l"/>
          <a:r>
            <a:rPr kumimoji="1" lang="ja-JP" altLang="en-US" sz="1600" b="1" u="none">
              <a:solidFill>
                <a:schemeClr val="tx1"/>
              </a:solidFill>
              <a:latin typeface="ＭＳ 明朝" pitchFamily="17" charset="-128"/>
              <a:ea typeface="ＭＳ 明朝" pitchFamily="17" charset="-128"/>
            </a:rPr>
            <a:t>　　</a:t>
          </a:r>
          <a:r>
            <a:rPr kumimoji="1" lang="ja-JP" altLang="en-US" sz="1600" b="1" u="sng">
              <a:solidFill>
                <a:schemeClr val="tx1"/>
              </a:solidFill>
              <a:latin typeface="ＭＳ 明朝" pitchFamily="17" charset="-128"/>
              <a:ea typeface="ＭＳ 明朝" pitchFamily="17" charset="-128"/>
            </a:rPr>
            <a:t>確認をお願いします。</a:t>
          </a:r>
          <a:endParaRPr kumimoji="1" lang="en-US" altLang="ja-JP" sz="1600" b="1" u="sng">
            <a:solidFill>
              <a:schemeClr val="tx1"/>
            </a:solidFill>
            <a:latin typeface="ＭＳ 明朝" pitchFamily="17" charset="-128"/>
            <a:ea typeface="ＭＳ 明朝" pitchFamily="17"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city.fukushima.fukushima.jp/kokuho-shikaku/kurashi/kokuho/hokenkyufu/sedo/gennmenn/syotoku.html" TargetMode="External"/><Relationship Id="rId1" Type="http://schemas.openxmlformats.org/officeDocument/2006/relationships/hyperlink" Target="https://www.city.fukushima.fukushima.jp/kokuho-shikaku/kurashi/kokuho/hokenkyufu/sedo/1061.html" TargetMode="External"/><Relationship Id="rId6" Type="http://schemas.openxmlformats.org/officeDocument/2006/relationships/comments" Target="../comments1.xml"/><Relationship Id="rId5" Type="http://schemas.openxmlformats.org/officeDocument/2006/relationships/vmlDrawing" Target="../drawings/vmlDrawing1.vm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Q135"/>
  <sheetViews>
    <sheetView showGridLines="0" tabSelected="1" topLeftCell="A10" zoomScale="70" zoomScaleNormal="70" zoomScaleSheetLayoutView="91" workbookViewId="0">
      <selection activeCell="J17" sqref="J17:K17"/>
    </sheetView>
  </sheetViews>
  <sheetFormatPr defaultRowHeight="13.5"/>
  <cols>
    <col min="1" max="1" width="3.5" style="24" bestFit="1" customWidth="1"/>
    <col min="2" max="3" width="6" style="24" customWidth="1"/>
    <col min="4" max="4" width="8.25" style="24" customWidth="1"/>
    <col min="5" max="5" width="8" style="24" customWidth="1"/>
    <col min="6" max="6" width="14.625" style="24" customWidth="1"/>
    <col min="7" max="7" width="15.5" style="24" customWidth="1"/>
    <col min="8" max="8" width="14.875" style="24" customWidth="1"/>
    <col min="9" max="9" width="14.25" style="24" customWidth="1"/>
    <col min="10" max="10" width="5" style="24" customWidth="1"/>
    <col min="11" max="11" width="11" style="24" customWidth="1"/>
    <col min="12" max="12" width="17.125" style="24" customWidth="1"/>
    <col min="13" max="13" width="12.375" style="24" customWidth="1"/>
    <col min="14" max="15" width="8.25" style="24" hidden="1" customWidth="1"/>
    <col min="16" max="17" width="8" style="24" hidden="1" customWidth="1"/>
    <col min="18" max="18" width="8" style="24" customWidth="1"/>
    <col min="19" max="19" width="5.75" style="24" customWidth="1"/>
    <col min="20" max="20" width="5.25" style="24" customWidth="1"/>
    <col min="21" max="21" width="3.875" style="24" customWidth="1"/>
    <col min="22" max="22" width="5.25" style="24" customWidth="1"/>
    <col min="23" max="23" width="3.625" style="24" customWidth="1"/>
    <col min="24" max="24" width="4.125" style="24" customWidth="1"/>
    <col min="25" max="25" width="5.25" style="24" customWidth="1"/>
    <col min="26" max="26" width="5.625" style="24" customWidth="1"/>
    <col min="27" max="27" width="19.75" style="24" customWidth="1"/>
    <col min="28" max="28" width="13" style="24" customWidth="1"/>
    <col min="29" max="29" width="7.125" style="24" hidden="1" customWidth="1"/>
    <col min="30" max="30" width="14.75" style="24" hidden="1" customWidth="1"/>
    <col min="31" max="31" width="15.625" style="24" hidden="1" customWidth="1"/>
    <col min="32" max="32" width="16.625" style="24" hidden="1" customWidth="1"/>
    <col min="33" max="33" width="15.25" style="24" hidden="1" customWidth="1"/>
    <col min="34" max="34" width="16.75" style="24" hidden="1" customWidth="1"/>
    <col min="35" max="35" width="14.875" style="24" hidden="1" customWidth="1"/>
    <col min="36" max="36" width="19.625" style="24" hidden="1" customWidth="1"/>
    <col min="37" max="37" width="20" style="24" hidden="1" customWidth="1"/>
    <col min="38" max="38" width="12.125" style="24" hidden="1" customWidth="1"/>
    <col min="39" max="39" width="17.875" style="24" hidden="1" customWidth="1"/>
    <col min="40" max="40" width="17.375" style="24" hidden="1" customWidth="1"/>
    <col min="41" max="41" width="18.5" style="24" hidden="1" customWidth="1"/>
    <col min="42" max="42" width="18.875" style="24" hidden="1" customWidth="1"/>
    <col min="43" max="43" width="17.625" style="24" hidden="1" customWidth="1"/>
    <col min="44" max="48" width="11.375" style="24" hidden="1" customWidth="1"/>
    <col min="49" max="50" width="9" style="24" hidden="1" customWidth="1"/>
    <col min="51" max="52" width="10.25" style="24" hidden="1" customWidth="1"/>
    <col min="53" max="53" width="11.875" style="24" hidden="1" customWidth="1"/>
    <col min="54" max="54" width="12.375" style="24" hidden="1" customWidth="1"/>
    <col min="55" max="58" width="12.25" style="24" hidden="1" customWidth="1"/>
    <col min="59" max="59" width="15.125" style="24" hidden="1" customWidth="1"/>
    <col min="60" max="65" width="12.25" style="24" hidden="1" customWidth="1"/>
    <col min="66" max="68" width="9" style="24" hidden="1" customWidth="1"/>
    <col min="69" max="69" width="12.625" style="24" hidden="1" customWidth="1"/>
    <col min="70" max="16384" width="9" style="24"/>
  </cols>
  <sheetData>
    <row r="1" spans="1:67" ht="315.75" customHeight="1">
      <c r="B1" s="25"/>
      <c r="C1" s="26"/>
      <c r="D1" s="26"/>
      <c r="E1" s="26"/>
      <c r="F1" s="26"/>
      <c r="G1" s="26"/>
      <c r="I1" s="26"/>
      <c r="J1" s="26"/>
      <c r="K1" s="26"/>
      <c r="L1" s="26"/>
      <c r="M1" s="26"/>
      <c r="O1" s="27"/>
      <c r="AP1" s="28"/>
      <c r="AQ1" s="29"/>
    </row>
    <row r="2" spans="1:67" ht="29.25" customHeight="1">
      <c r="B2" s="30"/>
      <c r="E2" s="31"/>
      <c r="F2" s="32"/>
      <c r="I2" s="25"/>
      <c r="J2" s="25"/>
      <c r="K2" s="33"/>
      <c r="L2" s="33"/>
      <c r="M2" s="33"/>
      <c r="N2" s="25"/>
      <c r="O2" s="25"/>
      <c r="P2" s="25"/>
      <c r="Q2" s="25"/>
      <c r="AP2" s="28"/>
      <c r="AQ2" s="29"/>
    </row>
    <row r="3" spans="1:67" ht="29.25" customHeight="1">
      <c r="B3" s="25"/>
      <c r="C3" s="25"/>
      <c r="D3" s="25"/>
      <c r="E3" s="25"/>
      <c r="I3" s="25"/>
      <c r="J3" s="25"/>
      <c r="N3" s="25"/>
      <c r="O3" s="25"/>
      <c r="P3" s="25"/>
      <c r="Q3" s="25"/>
      <c r="AP3" s="28"/>
      <c r="AQ3" s="29"/>
    </row>
    <row r="4" spans="1:67" ht="29.25" customHeight="1">
      <c r="B4" s="25"/>
      <c r="C4" s="25"/>
      <c r="D4" s="25"/>
      <c r="E4" s="25"/>
      <c r="I4" s="25"/>
      <c r="J4" s="25"/>
      <c r="N4" s="25"/>
      <c r="O4" s="25"/>
      <c r="P4" s="25"/>
      <c r="Q4" s="25"/>
      <c r="S4" s="34"/>
      <c r="T4" s="34"/>
      <c r="AK4" s="384" t="s">
        <v>123</v>
      </c>
      <c r="AL4" s="346"/>
      <c r="AM4" s="347"/>
    </row>
    <row r="5" spans="1:67" ht="29.25" customHeight="1">
      <c r="B5" s="25"/>
      <c r="C5" s="25"/>
      <c r="D5" s="25"/>
      <c r="E5" s="25"/>
      <c r="N5" s="25"/>
      <c r="O5" s="25"/>
      <c r="P5" s="25"/>
      <c r="Q5" s="25"/>
      <c r="S5" s="34"/>
      <c r="T5" s="34"/>
      <c r="AC5" s="344" t="s">
        <v>51</v>
      </c>
      <c r="AD5" s="345"/>
      <c r="AE5" s="346" t="s">
        <v>97</v>
      </c>
      <c r="AF5" s="347"/>
      <c r="AH5" s="35" t="s">
        <v>116</v>
      </c>
      <c r="AI5" s="36" t="s">
        <v>120</v>
      </c>
      <c r="AJ5" s="36" t="s">
        <v>140</v>
      </c>
      <c r="AK5" s="36" t="s">
        <v>124</v>
      </c>
      <c r="AL5" s="36" t="s">
        <v>125</v>
      </c>
      <c r="AM5" s="37" t="s">
        <v>126</v>
      </c>
      <c r="AP5" s="35" t="s">
        <v>152</v>
      </c>
      <c r="AQ5" s="36" t="s">
        <v>149</v>
      </c>
      <c r="AZ5" s="38"/>
    </row>
    <row r="6" spans="1:67" ht="29.25" customHeight="1">
      <c r="E6" s="25"/>
      <c r="Q6" s="25"/>
      <c r="AC6" s="356">
        <f>VALUE(S13&amp;T13&amp;U13&amp;V13&amp;W13&amp;X13&amp;Y13)</f>
        <v>45748</v>
      </c>
      <c r="AD6" s="357"/>
      <c r="AE6" s="348" t="str">
        <f>DBCS(V13&amp;W13&amp;X13&amp;Y13)&amp;"～３月３１日"</f>
        <v>４月１日～３月３１日</v>
      </c>
      <c r="AF6" s="349"/>
      <c r="AH6" s="269">
        <v>46113</v>
      </c>
      <c r="AI6" s="39" t="s">
        <v>154</v>
      </c>
      <c r="AJ6" s="39">
        <f>COUNTIF($M$13:$M$19,"○")</f>
        <v>0</v>
      </c>
      <c r="AK6" s="40">
        <f>IF(AND(AJ7&gt;=1,$AI$6="非該当"),IF(AJ7-AQ6&gt;=1,($BB$17)*(AJ7-AQ6)+($BB$17-$BD$17)*(AQ6),($BB$17-$BD$17)*(AJ7)),0)</f>
        <v>0</v>
      </c>
      <c r="AL6" s="40">
        <f>IF(AND(AJ7&gt;=1,$AI$6="非該当"),IF(AJ7-AQ6&gt;=1,($BB$18)*(AJ7-AQ6)+($BB$18-$BD$18)*(AQ6),($BB$18-$BD$18)*(AJ7)),0)</f>
        <v>0</v>
      </c>
      <c r="AM6" s="41" t="str">
        <f>FIXED(AK6+AL6,0)</f>
        <v>0</v>
      </c>
      <c r="AN6" s="24" t="s">
        <v>134</v>
      </c>
      <c r="AP6" s="269">
        <v>43557</v>
      </c>
      <c r="AQ6" s="39">
        <f>COUNTIF(AI10:AI30,"○")</f>
        <v>0</v>
      </c>
    </row>
    <row r="7" spans="1:67" ht="29.25" customHeight="1">
      <c r="S7" s="34"/>
      <c r="T7" s="34"/>
      <c r="U7" s="34"/>
      <c r="AB7" s="42"/>
      <c r="AF7" s="350"/>
      <c r="AH7" s="24" t="s">
        <v>119</v>
      </c>
      <c r="AJ7" s="39">
        <f>AJ6-1</f>
        <v>-1</v>
      </c>
      <c r="AK7" s="40">
        <f>ROUNDUP(AK6*BM11,0)</f>
        <v>0</v>
      </c>
      <c r="AL7" s="40">
        <f>ROUNDUP(AL6*BM11,0)</f>
        <v>0</v>
      </c>
      <c r="AM7" s="41" t="str">
        <f>FIXED(AK7+AL7,0)</f>
        <v>0</v>
      </c>
      <c r="AN7" s="24" t="s">
        <v>135</v>
      </c>
      <c r="AP7" s="24" t="s">
        <v>153</v>
      </c>
    </row>
    <row r="8" spans="1:67" ht="29.25" customHeight="1">
      <c r="S8" s="34"/>
      <c r="U8" s="34"/>
      <c r="AB8" s="43"/>
      <c r="AF8" s="351"/>
      <c r="AQ8" s="44"/>
      <c r="AZ8" s="45"/>
      <c r="BC8" s="28"/>
      <c r="BO8" s="46"/>
    </row>
    <row r="9" spans="1:67" ht="56.25" customHeight="1" thickBot="1">
      <c r="AC9" s="47" t="s">
        <v>26</v>
      </c>
      <c r="AD9" s="48" t="s">
        <v>27</v>
      </c>
      <c r="AE9" s="49"/>
      <c r="AF9" s="50" t="s">
        <v>99</v>
      </c>
      <c r="AG9" s="51" t="s">
        <v>100</v>
      </c>
      <c r="AH9" s="52" t="s">
        <v>151</v>
      </c>
      <c r="AI9" s="53" t="s">
        <v>155</v>
      </c>
      <c r="AJ9" s="54" t="s">
        <v>128</v>
      </c>
      <c r="AK9" s="54" t="s">
        <v>131</v>
      </c>
      <c r="AL9" s="55" t="s">
        <v>3</v>
      </c>
      <c r="AM9" s="54" t="s">
        <v>132</v>
      </c>
      <c r="AN9" s="54" t="s">
        <v>133</v>
      </c>
      <c r="AO9" s="54" t="s">
        <v>138</v>
      </c>
      <c r="AP9" s="54" t="s">
        <v>139</v>
      </c>
      <c r="AQ9" s="56" t="s">
        <v>127</v>
      </c>
      <c r="AR9" s="57"/>
      <c r="AS9" s="58" t="s">
        <v>37</v>
      </c>
      <c r="AT9" s="59" t="s">
        <v>109</v>
      </c>
      <c r="AU9" s="60" t="s">
        <v>110</v>
      </c>
      <c r="AV9" s="61" t="s">
        <v>111</v>
      </c>
      <c r="AW9" s="58" t="s">
        <v>156</v>
      </c>
      <c r="AX9" s="58" t="s">
        <v>112</v>
      </c>
      <c r="AZ9" s="24" t="s">
        <v>38</v>
      </c>
      <c r="BB9" s="62"/>
      <c r="BC9" s="62"/>
      <c r="BE9" s="24" t="s">
        <v>39</v>
      </c>
      <c r="BG9" s="63"/>
      <c r="BH9" s="63"/>
    </row>
    <row r="10" spans="1:67" ht="33" customHeight="1" thickBot="1">
      <c r="A10" s="33"/>
      <c r="B10" s="26"/>
      <c r="C10" s="26"/>
      <c r="D10" s="26"/>
      <c r="E10" s="26"/>
      <c r="F10" s="26"/>
      <c r="G10" s="26"/>
      <c r="I10" s="26"/>
      <c r="J10" s="26"/>
      <c r="K10" s="26"/>
      <c r="L10" s="26"/>
      <c r="M10" s="26"/>
      <c r="T10" s="64"/>
      <c r="AC10" s="299">
        <v>1</v>
      </c>
      <c r="AD10" s="352" t="str">
        <f>B13&amp;C13&amp;"年"&amp;D13&amp;"月"&amp;E13&amp;"日"</f>
        <v>年月日</v>
      </c>
      <c r="AE10" s="352"/>
      <c r="AF10" s="358" t="e">
        <f>DATEDIF(AD10,$AC$6,"y")</f>
        <v>#VALUE!</v>
      </c>
      <c r="AG10" s="298" t="str">
        <f>IF(C13&gt;0,VALUE(AF10),"")</f>
        <v/>
      </c>
      <c r="AH10" s="298" t="str">
        <f>IF(COUNTA(B13:E13)=4,DATEDIF(AD10,$AH$6,"y"),"")</f>
        <v/>
      </c>
      <c r="AI10" s="278" t="str">
        <f>IF(ISERROR(AF10),"",IF(DATEVALUE(AD10)&gt;=$AP$6,"○",""))</f>
        <v/>
      </c>
      <c r="AJ10" s="341">
        <f>IF(F13="該当",AF37*0.3,AF37)</f>
        <v>0</v>
      </c>
      <c r="AK10" s="341">
        <f>IF(F13="該当",AJ10-AP38-AP45,AF36)</f>
        <v>0</v>
      </c>
      <c r="AL10" s="341">
        <f>AG54</f>
        <v>0</v>
      </c>
      <c r="AM10" s="341">
        <f>AK10+AL10+J13</f>
        <v>0</v>
      </c>
      <c r="AN10" s="341">
        <f>AF36+AL10+J13</f>
        <v>0</v>
      </c>
      <c r="AO10" s="341">
        <f>IF(AM10-430000&gt;0,AM10-430000,0)</f>
        <v>0</v>
      </c>
      <c r="AP10" s="341">
        <f>IF(AN10-430000&gt;0,AN10-430000,0)</f>
        <v>0</v>
      </c>
      <c r="AQ10" s="341">
        <f>AF37+J13</f>
        <v>0</v>
      </c>
      <c r="AR10" s="65" t="s">
        <v>14</v>
      </c>
      <c r="AS10" s="66">
        <f>ROUNDDOWN(IF($AM$10&gt;430000,($AM$10-430000)*$BA$17,0),0)</f>
        <v>0</v>
      </c>
      <c r="AT10" s="381">
        <f>AS10+AS11+AS12</f>
        <v>0</v>
      </c>
      <c r="AU10" s="67">
        <f>ROUNDDOWN(IF(AN10&gt;430000,(AN10-430000)*BA17,"0"),0)</f>
        <v>0</v>
      </c>
      <c r="AV10" s="378">
        <f>AU10+AU11+AU12</f>
        <v>0</v>
      </c>
      <c r="AW10" s="66">
        <f>IF(AG10&lt;&gt;"",IF(AI10="○",$BB$17-$BD$17,$BB$17),0)</f>
        <v>0</v>
      </c>
      <c r="AX10" s="375">
        <f>AW10+AW11+AW12</f>
        <v>0</v>
      </c>
      <c r="AZ10" s="68" t="s">
        <v>22</v>
      </c>
      <c r="BA10" s="69">
        <f>COUNTA($C$13:$C$19)</f>
        <v>0</v>
      </c>
      <c r="BB10" s="70" t="s">
        <v>122</v>
      </c>
      <c r="BC10" s="70" t="s">
        <v>136</v>
      </c>
      <c r="BE10" s="71" t="s">
        <v>22</v>
      </c>
      <c r="BF10" s="72" t="str">
        <f>IF(COUNTIF($F$13:$F$19,"該当")&gt;0,COUNTA($C$13:$C$19),"")</f>
        <v/>
      </c>
      <c r="BG10" s="73" t="s">
        <v>122</v>
      </c>
      <c r="BH10" s="73" t="s">
        <v>136</v>
      </c>
      <c r="BJ10" s="74" t="s">
        <v>47</v>
      </c>
      <c r="BK10" s="75" t="s">
        <v>48</v>
      </c>
      <c r="BL10" s="76" t="s">
        <v>50</v>
      </c>
      <c r="BM10" s="77" t="s">
        <v>49</v>
      </c>
    </row>
    <row r="11" spans="1:67" ht="42.75" customHeight="1" thickBot="1">
      <c r="A11" s="78"/>
      <c r="B11" s="79"/>
      <c r="C11" s="79"/>
      <c r="D11" s="79"/>
      <c r="E11" s="79"/>
      <c r="F11" s="79"/>
      <c r="G11" s="79"/>
      <c r="I11" s="79"/>
      <c r="J11" s="79"/>
      <c r="K11" s="79"/>
      <c r="L11" s="79"/>
      <c r="M11" s="79"/>
      <c r="N11" s="79"/>
      <c r="O11" s="79"/>
      <c r="P11" s="79"/>
      <c r="Q11" s="79"/>
      <c r="R11" s="33"/>
      <c r="AC11" s="299"/>
      <c r="AD11" s="352"/>
      <c r="AE11" s="352"/>
      <c r="AF11" s="358"/>
      <c r="AG11" s="298"/>
      <c r="AH11" s="298"/>
      <c r="AI11" s="279"/>
      <c r="AJ11" s="342"/>
      <c r="AK11" s="342"/>
      <c r="AL11" s="342"/>
      <c r="AM11" s="342"/>
      <c r="AN11" s="342"/>
      <c r="AO11" s="342"/>
      <c r="AP11" s="342"/>
      <c r="AQ11" s="342"/>
      <c r="AR11" s="65" t="s">
        <v>15</v>
      </c>
      <c r="AS11" s="66">
        <f>IF(AM10&gt;430000,(AM10-430000)*$BA$18,0)</f>
        <v>0</v>
      </c>
      <c r="AT11" s="382"/>
      <c r="AU11" s="67" t="str">
        <f>IF(AN10&gt;430000,(AN10-430000)*BA18,"0")</f>
        <v>0</v>
      </c>
      <c r="AV11" s="379"/>
      <c r="AW11" s="66">
        <f>IF(AG10&lt;&gt;"",IF(AI10="○",$BB$18-$BD$18,$BB$18),0)</f>
        <v>0</v>
      </c>
      <c r="AX11" s="376"/>
      <c r="AZ11" s="80" t="s">
        <v>23</v>
      </c>
      <c r="BA11" s="81" t="str">
        <f>IF(COUNTA($C$13:$C$19)&gt;0,IF($BA$23&gt;$BG$16,$BG$16,$BA$23),"0")</f>
        <v>0</v>
      </c>
      <c r="BB11" s="82">
        <f>(IF(BA11-$AK$6&gt;0,ROUNDDOWN(BA11-$AK$6,-2),0))</f>
        <v>0</v>
      </c>
      <c r="BC11" s="83">
        <f>ROUNDDOWN(BA11*$BM$11-AK7,-2)</f>
        <v>0</v>
      </c>
      <c r="BE11" s="84" t="s">
        <v>23</v>
      </c>
      <c r="BF11" s="85" t="str">
        <f>IF(COUNTIF($F$13:$F$19,"該当")&gt;0,IF($BA$28&gt;$BG$16,$BG$16,$BA$28),"")</f>
        <v/>
      </c>
      <c r="BG11" s="86" t="e">
        <f>IF(BF11-$AK$6&gt;0,ROUNDDOWN(BF11-$AK$6,-2),0)</f>
        <v>#VALUE!</v>
      </c>
      <c r="BH11" s="87" t="e">
        <f>ROUNDDOWN(BF11*$BM$11-$AK$7,-2)</f>
        <v>#VALUE!</v>
      </c>
      <c r="BJ11" s="83">
        <v>1</v>
      </c>
      <c r="BK11" s="88">
        <v>0.25</v>
      </c>
      <c r="BL11" s="73" t="s">
        <v>54</v>
      </c>
      <c r="BM11" s="89">
        <f>VLOOKUP(V13,BJ10:BK22,2)</f>
        <v>1</v>
      </c>
    </row>
    <row r="12" spans="1:67" ht="56.25" customHeight="1" thickBot="1">
      <c r="A12" s="90"/>
      <c r="B12" s="304" t="s">
        <v>67</v>
      </c>
      <c r="C12" s="305"/>
      <c r="D12" s="305"/>
      <c r="E12" s="301"/>
      <c r="F12" s="91" t="s">
        <v>68</v>
      </c>
      <c r="G12" s="92" t="s">
        <v>69</v>
      </c>
      <c r="H12" s="93" t="s">
        <v>157</v>
      </c>
      <c r="I12" s="94" t="s">
        <v>159</v>
      </c>
      <c r="J12" s="300" t="s">
        <v>98</v>
      </c>
      <c r="K12" s="301"/>
      <c r="L12" s="91" t="s">
        <v>115</v>
      </c>
      <c r="M12" s="95" t="s">
        <v>118</v>
      </c>
      <c r="N12" s="96" t="s">
        <v>0</v>
      </c>
      <c r="O12" s="97" t="s">
        <v>1</v>
      </c>
      <c r="P12" s="98" t="s">
        <v>2</v>
      </c>
      <c r="Q12" s="96" t="s">
        <v>21</v>
      </c>
      <c r="R12" s="99"/>
      <c r="S12" s="286" t="s">
        <v>70</v>
      </c>
      <c r="T12" s="287"/>
      <c r="U12" s="287"/>
      <c r="V12" s="287"/>
      <c r="W12" s="287"/>
      <c r="X12" s="287"/>
      <c r="Y12" s="287"/>
      <c r="Z12" s="288"/>
      <c r="AC12" s="299"/>
      <c r="AD12" s="352"/>
      <c r="AE12" s="352"/>
      <c r="AF12" s="358"/>
      <c r="AG12" s="298"/>
      <c r="AH12" s="100" t="str">
        <f>IF(COUNTA(B13:E13)&lt;4,"",IF(VALUE(AD10)&gt;$AC$6,"○",""))</f>
        <v/>
      </c>
      <c r="AI12" s="101"/>
      <c r="AJ12" s="343"/>
      <c r="AK12" s="343"/>
      <c r="AL12" s="343"/>
      <c r="AM12" s="343"/>
      <c r="AN12" s="343"/>
      <c r="AO12" s="343"/>
      <c r="AP12" s="343"/>
      <c r="AQ12" s="343"/>
      <c r="AR12" s="65" t="s">
        <v>16</v>
      </c>
      <c r="AS12" s="66">
        <f>IF(AND(AG10&gt;39,AG10&lt;65,$AM$10&gt;430000),($AM$10-430000)*$BA$19,0)</f>
        <v>0</v>
      </c>
      <c r="AT12" s="383"/>
      <c r="AU12" s="67">
        <f>IF(AND(AG10&gt;39,AG10&lt;65,$AN$10&gt;430000),($AN$10-430000)*$BA$19,0)</f>
        <v>0</v>
      </c>
      <c r="AV12" s="380"/>
      <c r="AW12" s="66">
        <f>IF(AND(AG10&gt;39,AG10&lt;65,C13&gt;0),$BB$19,0)</f>
        <v>0</v>
      </c>
      <c r="AX12" s="376"/>
      <c r="AZ12" s="102" t="s">
        <v>24</v>
      </c>
      <c r="BA12" s="103" t="str">
        <f>IF(COUNTA($C$13:$C$19)&gt;0,IF($BA$24&gt;$BG$17,$BG$17,$BA$24),"0")</f>
        <v>0</v>
      </c>
      <c r="BB12" s="86">
        <f>(IF(BA12-$AL$6&gt;0,ROUNDDOWN(BA12-$AL$6,-2),0))</f>
        <v>0</v>
      </c>
      <c r="BC12" s="87">
        <f>ROUNDDOWN(BA12*$BM$11-AL7,-2)</f>
        <v>0</v>
      </c>
      <c r="BE12" s="104" t="s">
        <v>24</v>
      </c>
      <c r="BF12" s="105" t="str">
        <f>IF(COUNTIF($F$13:$F$19,"該当")&gt;0,IF($BA$29&gt;$BG$17,$BG$17,$BA$29),"")</f>
        <v/>
      </c>
      <c r="BG12" s="86" t="e">
        <f>IF(BF12-$AL$6&gt;0,ROUNDDOWN(BF12-$AL$6,-2),0)</f>
        <v>#VALUE!</v>
      </c>
      <c r="BH12" s="87" t="e">
        <f>ROUNDDOWN(BF12*$BM$11-$AL$7,-2)</f>
        <v>#VALUE!</v>
      </c>
      <c r="BJ12" s="87">
        <v>2</v>
      </c>
      <c r="BK12" s="106">
        <v>0.16666666666666699</v>
      </c>
      <c r="BL12" s="87" t="s">
        <v>55</v>
      </c>
    </row>
    <row r="13" spans="1:67" ht="39" customHeight="1" thickBot="1">
      <c r="A13" s="107">
        <v>1</v>
      </c>
      <c r="B13" s="108"/>
      <c r="C13" s="109"/>
      <c r="D13" s="109"/>
      <c r="E13" s="110"/>
      <c r="F13" s="111"/>
      <c r="G13" s="112"/>
      <c r="H13" s="113"/>
      <c r="I13" s="114"/>
      <c r="J13" s="302"/>
      <c r="K13" s="303"/>
      <c r="L13" s="115" t="str">
        <f>IF(C13&gt;0,AM10,"")</f>
        <v/>
      </c>
      <c r="M13" s="116" t="str">
        <f>IF(AH12="○","加入日に未出生の方は含められません",IF(AH10&lt;=18,"○",""))</f>
        <v/>
      </c>
      <c r="N13" s="115" t="str">
        <f>IF(C13&gt;0,AT10,"")</f>
        <v/>
      </c>
      <c r="O13" s="117" t="str">
        <f t="shared" ref="O13:O19" si="0">IF(C13&gt;0,IF(Q13="該当",SUM($BB$17:$BB$19),SUM($BB$17:$BB$18)),"")</f>
        <v/>
      </c>
      <c r="P13" s="289" t="str">
        <f>IF(C13&gt;0,IF(COUNTIF(Q13:Q19,"該当")&gt;0,SUM(BC17:BC19),SUM(BC17:BC18)),"")</f>
        <v/>
      </c>
      <c r="Q13" s="118" t="str">
        <f>IF(C13&gt;0,IF(AND(AG10&gt;39,AG10&lt;65),"該当",""),"")</f>
        <v/>
      </c>
      <c r="S13" s="119" t="s">
        <v>90</v>
      </c>
      <c r="T13" s="120">
        <v>7</v>
      </c>
      <c r="U13" s="121" t="s">
        <v>87</v>
      </c>
      <c r="V13" s="122">
        <v>4</v>
      </c>
      <c r="W13" s="123" t="s">
        <v>88</v>
      </c>
      <c r="X13" s="122">
        <v>1</v>
      </c>
      <c r="Y13" s="124" t="s">
        <v>89</v>
      </c>
      <c r="Z13" s="89" t="s">
        <v>66</v>
      </c>
      <c r="AB13" s="43"/>
      <c r="AC13" s="299">
        <v>2</v>
      </c>
      <c r="AD13" s="352" t="str">
        <f>B14&amp;C14&amp;"年"&amp;D14&amp;"月"&amp;E14&amp;"日"</f>
        <v>年月日</v>
      </c>
      <c r="AE13" s="352"/>
      <c r="AF13" s="358" t="e">
        <f>DATEDIF(AD13,$AC$6,"y")</f>
        <v>#VALUE!</v>
      </c>
      <c r="AG13" s="298" t="str">
        <f>IF(C14&gt;0,VALUE(AF13),"")</f>
        <v/>
      </c>
      <c r="AH13" s="298" t="str">
        <f>IF(COUNTA(B14:E14)=4,DATEDIF(AD13,$AH$6,"y"),"")</f>
        <v/>
      </c>
      <c r="AI13" s="278" t="str">
        <f>IF(ISERROR(AF13),"",IF(DATEVALUE(AD13)&gt;=$AP$6,"○",""))</f>
        <v/>
      </c>
      <c r="AJ13" s="341">
        <f>IF(F14="該当",AG37*0.3,AG37)</f>
        <v>0</v>
      </c>
      <c r="AK13" s="341">
        <f>IF(F14="該当",AJ13-AQ38-AQ45,AG36)</f>
        <v>0</v>
      </c>
      <c r="AL13" s="353">
        <f>AG55</f>
        <v>0</v>
      </c>
      <c r="AM13" s="341">
        <f>AK13+AL13+J14</f>
        <v>0</v>
      </c>
      <c r="AN13" s="341">
        <f>AG36+AL13+J14</f>
        <v>0</v>
      </c>
      <c r="AO13" s="341">
        <f>IF(AM13-430000&gt;0,AM13-430000,0)</f>
        <v>0</v>
      </c>
      <c r="AP13" s="341">
        <f>IF(AN13-430000&gt;0,AN13-430000,0)</f>
        <v>0</v>
      </c>
      <c r="AQ13" s="341">
        <f>AG37+J14</f>
        <v>0</v>
      </c>
      <c r="AR13" s="65" t="s">
        <v>14</v>
      </c>
      <c r="AS13" s="66">
        <f>ROUNDDOWN(IF($AM$13&gt;430000,($AM$13-430000)*$BA$17,0),0)</f>
        <v>0</v>
      </c>
      <c r="AT13" s="381">
        <f>AS13+AS14+AS15</f>
        <v>0</v>
      </c>
      <c r="AU13" s="67">
        <f>ROUNDDOWN(IF(AN13&gt;430000,(AN13-430000)*BA17,"0"),0)</f>
        <v>0</v>
      </c>
      <c r="AV13" s="378">
        <f>AU13+AU14+AU15</f>
        <v>0</v>
      </c>
      <c r="AW13" s="66">
        <f>IF(AG13&lt;&gt;"",IF(AI13="○",$BB$17-$BD$17,$BB$17),0)</f>
        <v>0</v>
      </c>
      <c r="AX13" s="375">
        <f>AW13+AW14+AW15</f>
        <v>0</v>
      </c>
      <c r="AZ13" s="125" t="s">
        <v>25</v>
      </c>
      <c r="BA13" s="126" t="str">
        <f>IF(COUNTA($C$13:$C$19)&gt;0,IF($BA$25&gt;$BG$18,$BG$18,$BA$25),"0")</f>
        <v>0</v>
      </c>
      <c r="BB13" s="127">
        <f>ROUNDDOWN(BA13,-2)</f>
        <v>0</v>
      </c>
      <c r="BC13" s="128">
        <f>ROUNDDOWN(BA13*$BM$11,-2)</f>
        <v>0</v>
      </c>
      <c r="BE13" s="129" t="s">
        <v>25</v>
      </c>
      <c r="BF13" s="130" t="str">
        <f>IF(COUNTIF($F$13:$F$19,"該当")&gt;0,IF($BA$30&gt;$BG$18,$BG$18,$BA$30),"")</f>
        <v/>
      </c>
      <c r="BG13" s="127" t="e">
        <f>IF(BF13-$AK$7&gt;0,ROUNDDOWN(BF13-$AK$7,-2),0)</f>
        <v>#VALUE!</v>
      </c>
      <c r="BH13" s="128" t="e">
        <f>ROUNDDOWN(BF13*$BM$11,-2)</f>
        <v>#VALUE!</v>
      </c>
      <c r="BJ13" s="87">
        <v>3</v>
      </c>
      <c r="BK13" s="106">
        <v>8.3333333333333329E-2</v>
      </c>
      <c r="BL13" s="87" t="s">
        <v>56</v>
      </c>
      <c r="BM13" s="77" t="s">
        <v>71</v>
      </c>
    </row>
    <row r="14" spans="1:67" ht="39" customHeight="1">
      <c r="A14" s="107">
        <v>2</v>
      </c>
      <c r="B14" s="131"/>
      <c r="C14" s="132"/>
      <c r="D14" s="132"/>
      <c r="E14" s="133"/>
      <c r="F14" s="134"/>
      <c r="G14" s="135"/>
      <c r="H14" s="136"/>
      <c r="I14" s="137"/>
      <c r="J14" s="280"/>
      <c r="K14" s="281"/>
      <c r="L14" s="138" t="str">
        <f>IF(C14&gt;0,AM13,"")</f>
        <v/>
      </c>
      <c r="M14" s="139" t="str">
        <f>IF(AH15="○","加入日に未出生の方は含められません",IF(AH13&lt;=18,"○",""))</f>
        <v/>
      </c>
      <c r="N14" s="138" t="str">
        <f>IF(C14&gt;0,AT13,"")</f>
        <v/>
      </c>
      <c r="O14" s="140" t="str">
        <f t="shared" si="0"/>
        <v/>
      </c>
      <c r="P14" s="290"/>
      <c r="Q14" s="141" t="str">
        <f>IF(C14&gt;0,IF(AND(AG13&gt;39,AG13&lt;65),"該当",""),"")</f>
        <v/>
      </c>
      <c r="T14" s="142"/>
      <c r="AB14" s="43"/>
      <c r="AC14" s="299"/>
      <c r="AD14" s="352"/>
      <c r="AE14" s="352"/>
      <c r="AF14" s="358"/>
      <c r="AG14" s="298"/>
      <c r="AH14" s="298"/>
      <c r="AI14" s="279"/>
      <c r="AJ14" s="342"/>
      <c r="AK14" s="342"/>
      <c r="AL14" s="354"/>
      <c r="AM14" s="342"/>
      <c r="AN14" s="342"/>
      <c r="AO14" s="342"/>
      <c r="AP14" s="342"/>
      <c r="AQ14" s="342"/>
      <c r="AR14" s="65" t="s">
        <v>15</v>
      </c>
      <c r="AS14" s="66">
        <f>IF($AM$13&gt;430000,ROUNDDOWN(($AM$13-430000)*$BA$18,0),0)</f>
        <v>0</v>
      </c>
      <c r="AT14" s="382"/>
      <c r="AU14" s="67" t="str">
        <f>IF(AN13&gt;430000,(AN13-430000)*BA18,"0")</f>
        <v>0</v>
      </c>
      <c r="AV14" s="379"/>
      <c r="AW14" s="66">
        <f>IF(AG13&lt;&gt;"",IF(AI13="○",$BB$18-$BD$18,$BB$18),0)</f>
        <v>0</v>
      </c>
      <c r="AX14" s="376"/>
      <c r="AZ14" s="43" t="s">
        <v>42</v>
      </c>
      <c r="BA14" s="143">
        <f>SUM(BA11:BA13)</f>
        <v>0</v>
      </c>
      <c r="BB14" s="143">
        <f>SUM(BB11:BB13)</f>
        <v>0</v>
      </c>
      <c r="BC14" s="143">
        <f>SUM(BC11:BC13)</f>
        <v>0</v>
      </c>
      <c r="BE14" s="43" t="s">
        <v>42</v>
      </c>
      <c r="BF14" s="143">
        <f>SUM(BF11:BF13)</f>
        <v>0</v>
      </c>
      <c r="BG14" s="143" t="e">
        <f>SUM(BG11:BG13)</f>
        <v>#VALUE!</v>
      </c>
      <c r="BH14" s="143" t="e">
        <f>SUM(BH11:BH13)</f>
        <v>#VALUE!</v>
      </c>
      <c r="BJ14" s="87">
        <v>4</v>
      </c>
      <c r="BK14" s="144">
        <v>1</v>
      </c>
      <c r="BL14" s="87" t="s">
        <v>57</v>
      </c>
      <c r="BM14" s="24" t="str">
        <f>IF(C13&gt;0,VLOOKUP(V13,BJ10:BL22,3),"")</f>
        <v/>
      </c>
    </row>
    <row r="15" spans="1:67" ht="39" customHeight="1" thickBot="1">
      <c r="A15" s="107">
        <v>3</v>
      </c>
      <c r="B15" s="131"/>
      <c r="C15" s="132"/>
      <c r="D15" s="132"/>
      <c r="E15" s="133"/>
      <c r="F15" s="134"/>
      <c r="G15" s="135"/>
      <c r="H15" s="136"/>
      <c r="I15" s="137"/>
      <c r="J15" s="280"/>
      <c r="K15" s="281"/>
      <c r="L15" s="138" t="str">
        <f>IF(C15&gt;0,AM16,"")</f>
        <v/>
      </c>
      <c r="M15" s="139" t="str">
        <f>IF(AH18="○","加入日に未出生の方は含められません",IF(AH16&lt;=18,"○",""))</f>
        <v/>
      </c>
      <c r="N15" s="138" t="str">
        <f>IF(C15&gt;0,AT16,"")</f>
        <v/>
      </c>
      <c r="O15" s="140" t="str">
        <f t="shared" si="0"/>
        <v/>
      </c>
      <c r="P15" s="290"/>
      <c r="Q15" s="141" t="str">
        <f>IF(C15&gt;0,IF(AND(AG16&gt;39,AG16&lt;65),"該当",""),"")</f>
        <v/>
      </c>
      <c r="T15" s="142"/>
      <c r="AB15" s="43"/>
      <c r="AC15" s="299"/>
      <c r="AD15" s="352"/>
      <c r="AE15" s="352"/>
      <c r="AF15" s="358"/>
      <c r="AG15" s="298"/>
      <c r="AH15" s="100" t="str">
        <f>IF(COUNTA(B14:E14)&lt;4,"",IF(VALUE(AD13)&gt;$AC$6,"○",""))</f>
        <v/>
      </c>
      <c r="AI15" s="101"/>
      <c r="AJ15" s="343"/>
      <c r="AK15" s="343"/>
      <c r="AL15" s="355"/>
      <c r="AM15" s="343"/>
      <c r="AN15" s="343"/>
      <c r="AO15" s="343"/>
      <c r="AP15" s="343"/>
      <c r="AQ15" s="343"/>
      <c r="AR15" s="65" t="s">
        <v>16</v>
      </c>
      <c r="AS15" s="66">
        <f>IF(AND(AG13&gt;39,AG13&lt;65,$AM$13&gt;430000),($AM$13-430000)*$BA$19,0)</f>
        <v>0</v>
      </c>
      <c r="AT15" s="383"/>
      <c r="AU15" s="67">
        <f>IF(AND(AG13&gt;39,AG13&lt;65,$AN$13&gt;430000),($AN$13-430000)*$BA$19,0)</f>
        <v>0</v>
      </c>
      <c r="AV15" s="380"/>
      <c r="AW15" s="66">
        <f>IF(AND(AG13&gt;39,AG13&lt;65,C14&gt;0),$BB$19,0)</f>
        <v>0</v>
      </c>
      <c r="AX15" s="376"/>
      <c r="AZ15" s="29"/>
      <c r="BB15" s="145" t="str">
        <f>IF(AND(COUNTA(B13:E13)=4,ISNUMBER(BB14)),"減免額表示","入力不備")</f>
        <v>入力不備</v>
      </c>
      <c r="BJ15" s="87">
        <v>5</v>
      </c>
      <c r="BK15" s="106">
        <v>0.91666666666666696</v>
      </c>
      <c r="BL15" s="87" t="s">
        <v>58</v>
      </c>
      <c r="BM15" s="24" t="s">
        <v>144</v>
      </c>
    </row>
    <row r="16" spans="1:67" ht="39" customHeight="1">
      <c r="A16" s="107">
        <v>4</v>
      </c>
      <c r="B16" s="131"/>
      <c r="C16" s="132"/>
      <c r="D16" s="132"/>
      <c r="E16" s="133"/>
      <c r="F16" s="134"/>
      <c r="G16" s="135"/>
      <c r="H16" s="136"/>
      <c r="I16" s="137"/>
      <c r="J16" s="280"/>
      <c r="K16" s="281"/>
      <c r="L16" s="138" t="str">
        <f>IF(C16&gt;0,AM19,"")</f>
        <v/>
      </c>
      <c r="M16" s="139" t="str">
        <f>IF(AH21="○","加入日に未出生の方は含められません",IF(AH19&lt;=18,"○",""))</f>
        <v/>
      </c>
      <c r="N16" s="138" t="str">
        <f>IF(C16&gt;0,AT19,"")</f>
        <v/>
      </c>
      <c r="O16" s="140" t="str">
        <f t="shared" si="0"/>
        <v/>
      </c>
      <c r="P16" s="290"/>
      <c r="Q16" s="141" t="str">
        <f>IF(C16&gt;0,IF(AND(AG19&gt;39,AG19&lt;65),"該当",""),"")</f>
        <v/>
      </c>
      <c r="T16" s="142"/>
      <c r="AB16" s="43"/>
      <c r="AC16" s="299">
        <v>3</v>
      </c>
      <c r="AD16" s="352" t="str">
        <f>B15&amp;C15&amp;"年"&amp;D15&amp;"月"&amp;E15&amp;"日"</f>
        <v>年月日</v>
      </c>
      <c r="AE16" s="352"/>
      <c r="AF16" s="358" t="e">
        <f>DATEDIF(AD16,$AC$6,"y")</f>
        <v>#VALUE!</v>
      </c>
      <c r="AG16" s="298" t="str">
        <f>IF(C15&gt;0,VALUE(AF16),"")</f>
        <v/>
      </c>
      <c r="AH16" s="298" t="str">
        <f>IF(COUNTA(B15:E15)=4,DATEDIF(AD16,$AH$6,"y"),"")</f>
        <v/>
      </c>
      <c r="AI16" s="278" t="str">
        <f>IF(ISERROR(AF16),"",IF(DATEVALUE(AD16)&gt;=$AP$6,"○",""))</f>
        <v/>
      </c>
      <c r="AJ16" s="341">
        <f>IF(F15="該当",AH37*0.3,AH37)</f>
        <v>0</v>
      </c>
      <c r="AK16" s="341">
        <f>IF(F15="該当",AJ16-AR38-AR45,AH36)</f>
        <v>0</v>
      </c>
      <c r="AL16" s="353">
        <f>AG56</f>
        <v>0</v>
      </c>
      <c r="AM16" s="341">
        <f>AK16+AL16+J15</f>
        <v>0</v>
      </c>
      <c r="AN16" s="341">
        <f>AH36+AL16+J15</f>
        <v>0</v>
      </c>
      <c r="AO16" s="341">
        <f>IF(AM16-430000&gt;0,AM16-430000,0)</f>
        <v>0</v>
      </c>
      <c r="AP16" s="341">
        <f>IF(AN16-430000&gt;0,AN16-430000,0)</f>
        <v>0</v>
      </c>
      <c r="AQ16" s="341">
        <f>AH37+J15</f>
        <v>0</v>
      </c>
      <c r="AR16" s="65" t="s">
        <v>14</v>
      </c>
      <c r="AS16" s="66">
        <f>ROUNDDOWN(IF($AM$16&gt;430000,($AM$16-430000)*$BA$17,0),0)</f>
        <v>0</v>
      </c>
      <c r="AT16" s="66">
        <f>AS16+AS17+AS18</f>
        <v>0</v>
      </c>
      <c r="AU16" s="67">
        <f>ROUNDDOWN(IF($AN$16&gt;430000,($AN$16-430000)*BA17,"0"),0)</f>
        <v>0</v>
      </c>
      <c r="AV16" s="378">
        <f>AU16+AU17+AU18</f>
        <v>0</v>
      </c>
      <c r="AW16" s="66">
        <f>IF(AG16&lt;&gt;"",IF(AI16="○",$BB$17-$BD$17,$BB$17),0)</f>
        <v>0</v>
      </c>
      <c r="AX16" s="375">
        <f>AW16+AW17+AW18</f>
        <v>0</v>
      </c>
      <c r="AZ16" s="146" t="s">
        <v>7</v>
      </c>
      <c r="BA16" s="147" t="s">
        <v>8</v>
      </c>
      <c r="BB16" s="148" t="s">
        <v>9</v>
      </c>
      <c r="BC16" s="149" t="s">
        <v>10</v>
      </c>
      <c r="BD16" s="150" t="s">
        <v>148</v>
      </c>
      <c r="BF16" s="151" t="s">
        <v>28</v>
      </c>
      <c r="BG16" s="152">
        <v>650000</v>
      </c>
      <c r="BH16" s="153"/>
      <c r="BJ16" s="87">
        <v>6</v>
      </c>
      <c r="BK16" s="106">
        <v>0.83333333333333337</v>
      </c>
      <c r="BL16" s="87" t="s">
        <v>59</v>
      </c>
      <c r="BM16" s="24" t="str">
        <f>IF(AND($BM$23="試算額表示",COUNTIF($F$13:$F$19,"該当")&gt;0),"約"&amp;FIXED($BH$14/$BM$11/12,0,FALSE)&amp;"円","")</f>
        <v/>
      </c>
    </row>
    <row r="17" spans="1:68" ht="39" customHeight="1">
      <c r="A17" s="107">
        <v>5</v>
      </c>
      <c r="B17" s="131"/>
      <c r="C17" s="132"/>
      <c r="D17" s="132"/>
      <c r="E17" s="133"/>
      <c r="F17" s="134"/>
      <c r="G17" s="135"/>
      <c r="H17" s="136"/>
      <c r="I17" s="137"/>
      <c r="J17" s="280"/>
      <c r="K17" s="281"/>
      <c r="L17" s="138" t="str">
        <f>IF(C17&gt;0,AM22,"")</f>
        <v/>
      </c>
      <c r="M17" s="139" t="str">
        <f>IF(AH24="○","加入日に未出生の方は含められません",IF(AH22&lt;=18,"○",""))</f>
        <v/>
      </c>
      <c r="N17" s="138" t="str">
        <f>IF(C17&gt;0,AT22,"")</f>
        <v/>
      </c>
      <c r="O17" s="140" t="str">
        <f t="shared" si="0"/>
        <v/>
      </c>
      <c r="P17" s="290"/>
      <c r="Q17" s="141" t="str">
        <f>IF(C17&gt;0,IF(AND(AG22&gt;39,AG22&lt;65),"該当",""),"")</f>
        <v/>
      </c>
      <c r="T17" s="142"/>
      <c r="AB17" s="43"/>
      <c r="AC17" s="299"/>
      <c r="AD17" s="352"/>
      <c r="AE17" s="352"/>
      <c r="AF17" s="358"/>
      <c r="AG17" s="298"/>
      <c r="AH17" s="298"/>
      <c r="AI17" s="279"/>
      <c r="AJ17" s="342"/>
      <c r="AK17" s="342"/>
      <c r="AL17" s="354"/>
      <c r="AM17" s="342"/>
      <c r="AN17" s="342"/>
      <c r="AO17" s="342"/>
      <c r="AP17" s="342"/>
      <c r="AQ17" s="342"/>
      <c r="AR17" s="65" t="s">
        <v>15</v>
      </c>
      <c r="AS17" s="66">
        <f>IF($AM$16&gt;430000,($AM$16-430000)*$BA$18,0)</f>
        <v>0</v>
      </c>
      <c r="AT17" s="154"/>
      <c r="AU17" s="67" t="str">
        <f>IF($AN$16&gt;430000,($AN$16-430000)*BA18,"0")</f>
        <v>0</v>
      </c>
      <c r="AV17" s="379"/>
      <c r="AW17" s="66">
        <f>IF(AG16&lt;&gt;"",IF(AI16="○",$BB$18-$BD$18,$BB$18),0)</f>
        <v>0</v>
      </c>
      <c r="AX17" s="376"/>
      <c r="AZ17" s="155" t="s">
        <v>11</v>
      </c>
      <c r="BA17" s="156">
        <v>6.5000000000000002E-2</v>
      </c>
      <c r="BB17" s="157">
        <v>20700</v>
      </c>
      <c r="BC17" s="158">
        <v>18300</v>
      </c>
      <c r="BD17" s="159">
        <f>BB17*0.5</f>
        <v>10350</v>
      </c>
      <c r="BF17" s="160" t="s">
        <v>29</v>
      </c>
      <c r="BG17" s="161">
        <v>240000</v>
      </c>
      <c r="BH17" s="153"/>
      <c r="BJ17" s="87">
        <v>7</v>
      </c>
      <c r="BK17" s="106">
        <v>0.75</v>
      </c>
      <c r="BL17" s="87" t="s">
        <v>60</v>
      </c>
      <c r="BM17" s="24" t="s">
        <v>143</v>
      </c>
    </row>
    <row r="18" spans="1:68" ht="39" customHeight="1" thickBot="1">
      <c r="A18" s="107">
        <v>6</v>
      </c>
      <c r="B18" s="131"/>
      <c r="C18" s="132"/>
      <c r="D18" s="132"/>
      <c r="E18" s="133"/>
      <c r="F18" s="134"/>
      <c r="G18" s="135"/>
      <c r="H18" s="136"/>
      <c r="I18" s="137"/>
      <c r="J18" s="280"/>
      <c r="K18" s="281"/>
      <c r="L18" s="138" t="str">
        <f>IF(C18&gt;0,AM25,"")</f>
        <v/>
      </c>
      <c r="M18" s="139" t="str">
        <f>IF(AH27="○","加入日に未出生の方は含められません",IF(AH25&lt;=18,"○",""))</f>
        <v/>
      </c>
      <c r="N18" s="138" t="str">
        <f>IF(C18&gt;0,AT25,"")</f>
        <v/>
      </c>
      <c r="O18" s="140" t="str">
        <f t="shared" si="0"/>
        <v/>
      </c>
      <c r="P18" s="290"/>
      <c r="Q18" s="141" t="str">
        <f>IF(C18&gt;0,IF(AND(AG25&gt;39,AG25&lt;65),"該当",""),"")</f>
        <v/>
      </c>
      <c r="R18" s="142"/>
      <c r="S18" s="142"/>
      <c r="T18" s="142"/>
      <c r="AB18" s="43"/>
      <c r="AC18" s="299"/>
      <c r="AD18" s="352"/>
      <c r="AE18" s="352"/>
      <c r="AF18" s="358"/>
      <c r="AG18" s="298"/>
      <c r="AH18" s="100" t="str">
        <f>IF(COUNTA(B15:E15)&lt;4,"",IF(VALUE(AD16)&gt;$AC$6,"○",""))</f>
        <v/>
      </c>
      <c r="AI18" s="101"/>
      <c r="AJ18" s="343"/>
      <c r="AK18" s="343"/>
      <c r="AL18" s="355"/>
      <c r="AM18" s="343"/>
      <c r="AN18" s="343"/>
      <c r="AO18" s="343"/>
      <c r="AP18" s="343"/>
      <c r="AQ18" s="343"/>
      <c r="AR18" s="65" t="s">
        <v>16</v>
      </c>
      <c r="AS18" s="66">
        <f>IF(AND(AG16&gt;39,AG16&lt;65,$AM$16&gt;430000),($AM$16-430000)*$BA$19,0)</f>
        <v>0</v>
      </c>
      <c r="AT18" s="162"/>
      <c r="AU18" s="67">
        <f>IF(AND(AG16&gt;39,AG16&lt;65,$AN$16&gt;430000),($AN$16-430000)*$BA$19,0)</f>
        <v>0</v>
      </c>
      <c r="AV18" s="380"/>
      <c r="AW18" s="66">
        <f>IF(AND(AG16&gt;39,AG16&lt;65,C15&gt;0),$BB$19,0)</f>
        <v>0</v>
      </c>
      <c r="AX18" s="376"/>
      <c r="AZ18" s="163" t="s">
        <v>12</v>
      </c>
      <c r="BA18" s="164">
        <v>2.5000000000000001E-2</v>
      </c>
      <c r="BB18" s="165">
        <v>7800</v>
      </c>
      <c r="BC18" s="166">
        <v>7200</v>
      </c>
      <c r="BD18" s="167">
        <f>BB18*0.5</f>
        <v>3900</v>
      </c>
      <c r="BF18" s="168" t="s">
        <v>30</v>
      </c>
      <c r="BG18" s="169">
        <v>170000</v>
      </c>
      <c r="BH18" s="153"/>
      <c r="BJ18" s="87">
        <v>8</v>
      </c>
      <c r="BK18" s="106">
        <v>0.66666666666666663</v>
      </c>
      <c r="BL18" s="87" t="s">
        <v>61</v>
      </c>
      <c r="BM18" s="24" t="str">
        <f>IF(AND($BM$23="試算額表示",COUNTIF($F$13:$F$19,"該当")&gt;0),IF($E$13&gt;0,"約"&amp;FIXED($BH$14,0,FALSE)&amp;"円",""),"")</f>
        <v/>
      </c>
      <c r="BN18" s="170" t="s">
        <v>137</v>
      </c>
      <c r="BO18" s="24" t="str">
        <f>IF($BM$23="試算額表示",ROUNDDOWN(BA14*BM11,-2),"")</f>
        <v/>
      </c>
    </row>
    <row r="19" spans="1:68" ht="39" customHeight="1" thickBot="1">
      <c r="A19" s="107">
        <v>7</v>
      </c>
      <c r="B19" s="171"/>
      <c r="C19" s="172"/>
      <c r="D19" s="172"/>
      <c r="E19" s="173"/>
      <c r="F19" s="174"/>
      <c r="G19" s="175"/>
      <c r="H19" s="176"/>
      <c r="I19" s="177"/>
      <c r="J19" s="282"/>
      <c r="K19" s="283"/>
      <c r="L19" s="178" t="str">
        <f>IF(C19&gt;0,AM28,"")</f>
        <v/>
      </c>
      <c r="M19" s="179" t="str">
        <f>IF(AH30="○","加入日に未出生の方は含められません",IF(AH28&lt;=18,"○",""))</f>
        <v/>
      </c>
      <c r="N19" s="178" t="str">
        <f>IF(C19&gt;0,AT28,"")</f>
        <v/>
      </c>
      <c r="O19" s="180" t="str">
        <f t="shared" si="0"/>
        <v/>
      </c>
      <c r="P19" s="291"/>
      <c r="Q19" s="181" t="str">
        <f>IF(C19&gt;0,IF(AND(AG28&gt;39,AG28&lt;65),"該当",""),"")</f>
        <v/>
      </c>
      <c r="AB19" s="43"/>
      <c r="AC19" s="299">
        <v>4</v>
      </c>
      <c r="AD19" s="352" t="str">
        <f>B16&amp;C16&amp;"年"&amp;D16&amp;"月"&amp;E16&amp;"日"</f>
        <v>年月日</v>
      </c>
      <c r="AE19" s="352"/>
      <c r="AF19" s="353" t="e">
        <f>DATEDIF(AD19,$AC$6,"y")</f>
        <v>#VALUE!</v>
      </c>
      <c r="AG19" s="278" t="str">
        <f>IF(C16&gt;0,VALUE(AF19),"")</f>
        <v/>
      </c>
      <c r="AH19" s="298" t="str">
        <f>IF(COUNTA(B16:E16)=4,DATEDIF(AD19,$AH$6,"y"),"")</f>
        <v/>
      </c>
      <c r="AI19" s="278" t="str">
        <f>IF(ISERROR(AF19),"",IF(DATEVALUE(AD19)&gt;=$AP$6,"○",""))</f>
        <v/>
      </c>
      <c r="AJ19" s="341">
        <f>IF(F16="該当",AI37*0.3,AI37)</f>
        <v>0</v>
      </c>
      <c r="AK19" s="341">
        <f>IF(F16="該当",AJ19-AS38-AS45,AI36)</f>
        <v>0</v>
      </c>
      <c r="AL19" s="353">
        <f>AG57</f>
        <v>0</v>
      </c>
      <c r="AM19" s="341">
        <f>AK19+AL19+J16</f>
        <v>0</v>
      </c>
      <c r="AN19" s="341">
        <f>AI36+AL19+J16</f>
        <v>0</v>
      </c>
      <c r="AO19" s="341">
        <f>IF(AM19-430000&gt;0,AM19-430000,0)</f>
        <v>0</v>
      </c>
      <c r="AP19" s="341">
        <f>IF(AN19-430000&gt;0,AN19-430000,0)</f>
        <v>0</v>
      </c>
      <c r="AQ19" s="341">
        <f>AI37+J16</f>
        <v>0</v>
      </c>
      <c r="AR19" s="65" t="s">
        <v>14</v>
      </c>
      <c r="AS19" s="66">
        <f>ROUNDDOWN(IF($AM$19&gt;430000,($AM$19-430000)*$BA$17,0),0)</f>
        <v>0</v>
      </c>
      <c r="AT19" s="381">
        <f>AS19+AS20+AS21</f>
        <v>0</v>
      </c>
      <c r="AU19" s="67">
        <f>ROUNDDOWN(IF($AN$19&gt;430000,($AN$19-430000)*$BA$17,"0"),0)</f>
        <v>0</v>
      </c>
      <c r="AV19" s="378">
        <f>AU19+AU20+AU21</f>
        <v>0</v>
      </c>
      <c r="AW19" s="66">
        <f>IF(AG19&lt;&gt;"",IF(AI19="○",$BB$17-$BD$17,$BB$17),0)</f>
        <v>0</v>
      </c>
      <c r="AX19" s="375">
        <f>AW19+AW20+AW21</f>
        <v>0</v>
      </c>
      <c r="AZ19" s="182" t="s">
        <v>13</v>
      </c>
      <c r="BA19" s="183">
        <v>2.4E-2</v>
      </c>
      <c r="BB19" s="184">
        <v>10000</v>
      </c>
      <c r="BC19" s="185">
        <v>6200</v>
      </c>
      <c r="BD19" s="186">
        <f>BB19*0.5</f>
        <v>5000</v>
      </c>
      <c r="BJ19" s="87">
        <v>9</v>
      </c>
      <c r="BK19" s="106">
        <v>0.58333333333333337</v>
      </c>
      <c r="BL19" s="87" t="s">
        <v>62</v>
      </c>
      <c r="BM19" s="24" t="s">
        <v>142</v>
      </c>
      <c r="BO19" s="187" t="s">
        <v>145</v>
      </c>
    </row>
    <row r="20" spans="1:68" ht="23.25" customHeight="1">
      <c r="A20" s="64"/>
      <c r="B20" s="188"/>
      <c r="AC20" s="299"/>
      <c r="AD20" s="352"/>
      <c r="AE20" s="352"/>
      <c r="AF20" s="354"/>
      <c r="AG20" s="279"/>
      <c r="AH20" s="298"/>
      <c r="AI20" s="279"/>
      <c r="AJ20" s="342"/>
      <c r="AK20" s="342"/>
      <c r="AL20" s="354"/>
      <c r="AM20" s="342"/>
      <c r="AN20" s="342"/>
      <c r="AO20" s="342"/>
      <c r="AP20" s="342"/>
      <c r="AQ20" s="342"/>
      <c r="AR20" s="65" t="s">
        <v>15</v>
      </c>
      <c r="AS20" s="66">
        <f>IF($AM$19&gt;430000,($AM$19-430000)*$BA$18,0)</f>
        <v>0</v>
      </c>
      <c r="AT20" s="382"/>
      <c r="AU20" s="67" t="str">
        <f>IF($AN$19&gt;430000,($AN$19-430000)*$BA$18,"0")</f>
        <v>0</v>
      </c>
      <c r="AV20" s="379"/>
      <c r="AW20" s="66">
        <f>IF(AG19&lt;&gt;"",IF(AI19="○",$BB$18-$BD$18,$BB$18),0)</f>
        <v>0</v>
      </c>
      <c r="AX20" s="376"/>
      <c r="AZ20" s="28"/>
      <c r="BA20" s="29"/>
      <c r="BB20" s="29"/>
      <c r="BJ20" s="87">
        <v>10</v>
      </c>
      <c r="BK20" s="106">
        <v>0.5</v>
      </c>
      <c r="BL20" s="87" t="s">
        <v>63</v>
      </c>
      <c r="BM20" s="24" t="e">
        <f>IF(AND($BM$23="試算額表示",$BO$22/$BM$11&gt;0),"約"&amp;FIXED($BO$22/$BM$11/12,0,FALSE)&amp;"円","")</f>
        <v>#VALUE!</v>
      </c>
      <c r="BO20" s="187" t="s">
        <v>145</v>
      </c>
    </row>
    <row r="21" spans="1:68" ht="23.25" customHeight="1">
      <c r="A21" s="64"/>
      <c r="B21" s="188"/>
      <c r="AC21" s="299"/>
      <c r="AD21" s="352"/>
      <c r="AE21" s="352"/>
      <c r="AF21" s="355"/>
      <c r="AG21" s="364"/>
      <c r="AH21" s="100" t="str">
        <f>IF(COUNTA(B16:E16)&lt;4,"",IF(VALUE(AD19)&gt;$AC$6,"○",""))</f>
        <v/>
      </c>
      <c r="AI21" s="101"/>
      <c r="AJ21" s="343"/>
      <c r="AK21" s="343"/>
      <c r="AL21" s="355"/>
      <c r="AM21" s="343"/>
      <c r="AN21" s="343"/>
      <c r="AO21" s="343"/>
      <c r="AP21" s="343"/>
      <c r="AQ21" s="343"/>
      <c r="AR21" s="65" t="s">
        <v>16</v>
      </c>
      <c r="AS21" s="66">
        <f>IF(AND(AG19&gt;39,AG19&lt;65,$AM$19&gt;430000),($AM$19-430000)*$BA$19,0)</f>
        <v>0</v>
      </c>
      <c r="AT21" s="383"/>
      <c r="AU21" s="67">
        <f>IF(AND(AG19&gt;39,AG19&lt;65,$AN$19&gt;430000),($AN$19-430000)*$BA$19,0)</f>
        <v>0</v>
      </c>
      <c r="AV21" s="380"/>
      <c r="AW21" s="66">
        <f>IF(AND(AG19&gt;39,AG19&lt;65,C16&gt;0),$BB$19,0)</f>
        <v>0</v>
      </c>
      <c r="AX21" s="376"/>
      <c r="AZ21" s="188" t="s">
        <v>36</v>
      </c>
      <c r="BJ21" s="87">
        <v>11</v>
      </c>
      <c r="BK21" s="106">
        <v>0.41666666666666669</v>
      </c>
      <c r="BL21" s="87" t="s">
        <v>64</v>
      </c>
      <c r="BM21" s="24" t="s">
        <v>141</v>
      </c>
      <c r="BO21" s="187" t="s">
        <v>145</v>
      </c>
    </row>
    <row r="22" spans="1:68" ht="23.25" customHeight="1" thickBot="1">
      <c r="A22" s="64"/>
      <c r="B22" s="188"/>
      <c r="AC22" s="299">
        <v>5</v>
      </c>
      <c r="AD22" s="352" t="str">
        <f>B17&amp;C17&amp;"年"&amp;D17&amp;"月"&amp;E17&amp;"日"</f>
        <v>年月日</v>
      </c>
      <c r="AE22" s="352"/>
      <c r="AF22" s="353" t="e">
        <f>DATEDIF(AD22,$AC$6,"y")</f>
        <v>#VALUE!</v>
      </c>
      <c r="AG22" s="278" t="str">
        <f>IF(C17&gt;0,VALUE(AF22),"")</f>
        <v/>
      </c>
      <c r="AH22" s="298" t="str">
        <f>IF(COUNTA(B17:E17)=4,DATEDIF(AD22,$AH$6,"y"),"")</f>
        <v/>
      </c>
      <c r="AI22" s="278" t="str">
        <f>IF(ISERROR(AF22),"",IF(DATEVALUE(AD22)&gt;=$AP$6,"○",""))</f>
        <v/>
      </c>
      <c r="AJ22" s="341">
        <f>IF(F17="該当",AJ37*0.3,AJ37)</f>
        <v>0</v>
      </c>
      <c r="AK22" s="341">
        <f>IF(F17="該当",AJ22-AT38-AT45,AJ36)</f>
        <v>0</v>
      </c>
      <c r="AL22" s="353">
        <f>AG58</f>
        <v>0</v>
      </c>
      <c r="AM22" s="341">
        <f>AK22+AL22+J17</f>
        <v>0</v>
      </c>
      <c r="AN22" s="341">
        <f>AJ36+AL22+J17</f>
        <v>0</v>
      </c>
      <c r="AO22" s="341">
        <f>IF(AM22-430000&gt;0,AM22-430000,0)</f>
        <v>0</v>
      </c>
      <c r="AP22" s="341">
        <f>IF(AN22-430000&gt;0,AN22-430000,0)</f>
        <v>0</v>
      </c>
      <c r="AQ22" s="341">
        <f>AJ37+J17</f>
        <v>0</v>
      </c>
      <c r="AR22" s="65" t="s">
        <v>14</v>
      </c>
      <c r="AS22" s="66">
        <f>ROUNDDOWN(IF($AM$22&gt;430000,($AM$22-430000)*$BA$17,0),0)</f>
        <v>0</v>
      </c>
      <c r="AT22" s="381">
        <f>AS22+AS23+AS24</f>
        <v>0</v>
      </c>
      <c r="AU22" s="67">
        <f>ROUNDDOWN(IF($AN$22&gt;430000,($AN$22-430000)*$BA$17,"0"),0)</f>
        <v>0</v>
      </c>
      <c r="AV22" s="378">
        <f>AU22+AU23+AU24</f>
        <v>0</v>
      </c>
      <c r="AW22" s="66">
        <f>IF(AG22&lt;&gt;"",IF(AI22="○",$BB$17-$BD$17,$BB$17),0)</f>
        <v>0</v>
      </c>
      <c r="AX22" s="375">
        <f>AW22+AW23+AW24</f>
        <v>0</v>
      </c>
      <c r="AZ22" s="189"/>
      <c r="BA22" s="190" t="s">
        <v>121</v>
      </c>
      <c r="BB22" s="191"/>
      <c r="BC22" s="45"/>
      <c r="BJ22" s="128">
        <v>12</v>
      </c>
      <c r="BK22" s="192">
        <v>0.33333333333333331</v>
      </c>
      <c r="BL22" s="128" t="s">
        <v>65</v>
      </c>
      <c r="BM22" s="24" t="str">
        <f>IF($BM$23="試算額表示","約"&amp;FIXED($BO$22,0,FALSE)&amp;"円","")</f>
        <v/>
      </c>
      <c r="BN22" s="24" t="s">
        <v>146</v>
      </c>
      <c r="BO22" s="24" t="str">
        <f>IF(AND(COUNTIF($F$13:$F$19,"該当")&gt;0,SUM($AP$10:$AP$30)&gt;6000000),$BO$18,IF($BM$23="試算額表示",$BC$14,""))</f>
        <v/>
      </c>
    </row>
    <row r="23" spans="1:68" ht="18.75" customHeight="1" thickBot="1">
      <c r="A23" s="64"/>
      <c r="B23" s="193"/>
      <c r="AC23" s="299"/>
      <c r="AD23" s="352"/>
      <c r="AE23" s="352"/>
      <c r="AF23" s="354"/>
      <c r="AG23" s="279"/>
      <c r="AH23" s="298"/>
      <c r="AI23" s="279"/>
      <c r="AJ23" s="342"/>
      <c r="AK23" s="342"/>
      <c r="AL23" s="354"/>
      <c r="AM23" s="342"/>
      <c r="AN23" s="342"/>
      <c r="AO23" s="342"/>
      <c r="AP23" s="342"/>
      <c r="AQ23" s="342"/>
      <c r="AR23" s="65" t="s">
        <v>15</v>
      </c>
      <c r="AS23" s="66">
        <f>IF($AM$22&gt;430000,($AM$22-430000)*$BA$18,0)</f>
        <v>0</v>
      </c>
      <c r="AT23" s="382"/>
      <c r="AU23" s="67" t="str">
        <f>IF($AN$22&gt;430000,($AN$22-430000)*$BA$18,"0")</f>
        <v>0</v>
      </c>
      <c r="AV23" s="379"/>
      <c r="AW23" s="66">
        <f>IF(AG22&lt;&gt;"",IF(AI22="○",$BB$18-$BD$18,$BB$18),0)</f>
        <v>0</v>
      </c>
      <c r="AX23" s="376"/>
      <c r="AZ23" s="190" t="s">
        <v>17</v>
      </c>
      <c r="BA23" s="194">
        <f>AU10+AW10+AU13+AW13+AU16+AW16+AU19+AW19+AU22+AW22+AU25+AW25+AU28+AW28+BC17</f>
        <v>18300</v>
      </c>
      <c r="BB23" s="195"/>
      <c r="BC23" s="45"/>
      <c r="BM23" s="24" t="str">
        <f>IF(AND(COUNTA(B13:E13)=4,ISNUMBER(BB14)),"試算額表示","入力不備")</f>
        <v>入力不備</v>
      </c>
    </row>
    <row r="24" spans="1:68" ht="39" customHeight="1" thickBot="1">
      <c r="A24" s="64"/>
      <c r="B24" s="326" t="s">
        <v>41</v>
      </c>
      <c r="C24" s="327"/>
      <c r="D24" s="327"/>
      <c r="E24" s="328"/>
      <c r="F24" s="329" t="s">
        <v>40</v>
      </c>
      <c r="G24" s="330"/>
      <c r="H24" s="331" t="s">
        <v>83</v>
      </c>
      <c r="I24" s="332"/>
      <c r="J24" s="196"/>
      <c r="K24" s="284" t="s">
        <v>117</v>
      </c>
      <c r="L24" s="285"/>
      <c r="M24" s="197"/>
      <c r="N24" s="198"/>
      <c r="O24" s="198"/>
      <c r="AC24" s="299"/>
      <c r="AD24" s="352"/>
      <c r="AE24" s="352"/>
      <c r="AF24" s="355"/>
      <c r="AG24" s="364"/>
      <c r="AH24" s="100" t="str">
        <f>IF(COUNTA(B17:E17)&lt;4,"",IF(VALUE(AD22)&gt;$AC$6,"○",""))</f>
        <v/>
      </c>
      <c r="AI24" s="101"/>
      <c r="AJ24" s="343"/>
      <c r="AK24" s="343"/>
      <c r="AL24" s="355"/>
      <c r="AM24" s="343"/>
      <c r="AN24" s="343"/>
      <c r="AO24" s="343"/>
      <c r="AP24" s="343"/>
      <c r="AQ24" s="343"/>
      <c r="AR24" s="65" t="s">
        <v>16</v>
      </c>
      <c r="AS24" s="66">
        <f>IF(AND(AG22&gt;39,AG22&lt;65,$AM$22&gt;430000),($AM$22-430000)*$BA$19,0)</f>
        <v>0</v>
      </c>
      <c r="AT24" s="383"/>
      <c r="AU24" s="67" t="str">
        <f>IF(AND(AG22&gt;39,AG22&lt;65,$AN$22&gt;430000),($AN$22-430000)*$BA$19,"0")</f>
        <v>0</v>
      </c>
      <c r="AV24" s="380"/>
      <c r="AW24" s="66">
        <f>IF(AND(AG22&gt;39,AG22&lt;65,C17&gt;0),$BB$19,0)</f>
        <v>0</v>
      </c>
      <c r="AX24" s="376"/>
      <c r="AZ24" s="190" t="s">
        <v>18</v>
      </c>
      <c r="BA24" s="194">
        <f>AU11+AW11+AU14+AW14+AU17+AW17+AU20+AW20+AU23+AW23+AU26+AW26+AU29+AW29+BC18</f>
        <v>7200</v>
      </c>
      <c r="BB24" s="195"/>
      <c r="BC24" s="45"/>
    </row>
    <row r="25" spans="1:68" ht="37.5" customHeight="1">
      <c r="A25" s="28"/>
      <c r="B25" s="306" t="str">
        <f>IF(X13&gt;0,AE6,"")</f>
        <v>４月１日～３月３１日</v>
      </c>
      <c r="C25" s="307"/>
      <c r="D25" s="307"/>
      <c r="E25" s="308"/>
      <c r="F25" s="318" t="str">
        <f>IF(AND(G13&lt;=8500000,H13="有"),"④給与収入850万円以下の場合、※⑤所得金額調整控除を「無」にしてください",IF(ISERROR(BM22),"①、②を入力すると",BM22))</f>
        <v/>
      </c>
      <c r="G25" s="319"/>
      <c r="H25" s="333" t="str">
        <f>IF(AND(G13&lt;=8500000,H13="有"),"",IF(ISERROR(BM22),"計算結果が表示されます",BM18))</f>
        <v/>
      </c>
      <c r="I25" s="334"/>
      <c r="J25" s="199"/>
      <c r="K25" s="292" t="str">
        <f>IF(AND($BB$15="減免額表示",AJ6&gt;1),IF($AI$6="非該当","約"&amp;$AM$7&amp;"円","上位所得世帯に該当します"),"１８歳以下の子どもが２人以上いる場合、２人　
　目以降の均等割額分の減免額が表示されます")</f>
        <v>１８歳以下の子どもが２人以上いる場合、２人　
　目以降の均等割額分の減免額が表示されます</v>
      </c>
      <c r="L25" s="293"/>
      <c r="M25" s="64"/>
      <c r="AC25" s="299">
        <v>6</v>
      </c>
      <c r="AD25" s="352" t="str">
        <f>B18&amp;C18&amp;"年"&amp;D18&amp;"月"&amp;E18&amp;"日"</f>
        <v>年月日</v>
      </c>
      <c r="AE25" s="352"/>
      <c r="AF25" s="353" t="e">
        <f>DATEDIF(AD25,$AC$6,"y")</f>
        <v>#VALUE!</v>
      </c>
      <c r="AG25" s="278" t="str">
        <f>IF(C18&gt;0,VALUE(AF25),"")</f>
        <v/>
      </c>
      <c r="AH25" s="298" t="str">
        <f>IF(COUNTA(B18:E18)=4,DATEDIF(AD25,$AH$6,"y"),"")</f>
        <v/>
      </c>
      <c r="AI25" s="278" t="str">
        <f>IF(ISERROR(AF25),"",IF(DATEVALUE(AD25)&gt;=$AP$6,"○",""))</f>
        <v/>
      </c>
      <c r="AJ25" s="341">
        <f>IF(F18="該当",AK37*0.3,AK37)</f>
        <v>0</v>
      </c>
      <c r="AK25" s="341">
        <f>IF(F18="該当",AJ25-AU38-AU45,AK36)</f>
        <v>0</v>
      </c>
      <c r="AL25" s="353">
        <f>AG59</f>
        <v>0</v>
      </c>
      <c r="AM25" s="341">
        <f>AK25+AL25+J18</f>
        <v>0</v>
      </c>
      <c r="AN25" s="341">
        <f>AK36+AL25+J18</f>
        <v>0</v>
      </c>
      <c r="AO25" s="341">
        <f>IF(AM25-430000&gt;0,AM25-430000,0)</f>
        <v>0</v>
      </c>
      <c r="AP25" s="341">
        <f>IF(AN25-430000&gt;0,AN25-430000,0)</f>
        <v>0</v>
      </c>
      <c r="AQ25" s="341">
        <f>AK37+J18</f>
        <v>0</v>
      </c>
      <c r="AR25" s="65" t="s">
        <v>14</v>
      </c>
      <c r="AS25" s="66">
        <f>ROUNDDOWN(IF($AM$25&gt;430000,($AM$25-430000)*$BA$17,0),0)</f>
        <v>0</v>
      </c>
      <c r="AT25" s="381">
        <f>AS25+AS26+AS27</f>
        <v>0</v>
      </c>
      <c r="AU25" s="67">
        <f>ROUNDDOWN(IF($AN$25&gt;430000,($AN$25-430000)*$BA$17,"0"),0)</f>
        <v>0</v>
      </c>
      <c r="AV25" s="378">
        <f>AU25+AU26+AU27</f>
        <v>0</v>
      </c>
      <c r="AW25" s="66">
        <f>IF(AG25&lt;&gt;"",IF(AI25="○",$BB$17-$BD$17,$BB$17),0)</f>
        <v>0</v>
      </c>
      <c r="AX25" s="375">
        <f>AW25+AW26+AW27</f>
        <v>0</v>
      </c>
      <c r="AZ25" s="190" t="s">
        <v>19</v>
      </c>
      <c r="BA25" s="194">
        <f>$AU$12+$AW$12+$AU$15+$AW$15+$AU$18+$AW$18+$AU$21+$AW$21+$AU$24+$AW$24+$AU$27+$AW$27+$AU$30+$AW$30+IF(COUNTIF($Q$13:$Q$19,"該当")&gt;0,$BC$19,"0")</f>
        <v>0</v>
      </c>
      <c r="BB25" s="195"/>
      <c r="BC25" s="45"/>
      <c r="BP25" s="24" t="str">
        <f>IF($BM$23="試算額表示","約"&amp;FIXED(ROUNDDOWN(BB14*BM11,-2),0,FALSE)&amp;"円","")</f>
        <v/>
      </c>
    </row>
    <row r="26" spans="1:68" ht="40.5" customHeight="1" thickBot="1">
      <c r="A26" s="28"/>
      <c r="B26" s="309"/>
      <c r="C26" s="310"/>
      <c r="D26" s="310"/>
      <c r="E26" s="311"/>
      <c r="F26" s="320"/>
      <c r="G26" s="321"/>
      <c r="H26" s="335"/>
      <c r="I26" s="336"/>
      <c r="J26" s="199"/>
      <c r="K26" s="294"/>
      <c r="L26" s="295"/>
      <c r="M26" s="64"/>
      <c r="AC26" s="299"/>
      <c r="AD26" s="352"/>
      <c r="AE26" s="352"/>
      <c r="AF26" s="354"/>
      <c r="AG26" s="279"/>
      <c r="AH26" s="298"/>
      <c r="AI26" s="279"/>
      <c r="AJ26" s="342"/>
      <c r="AK26" s="342"/>
      <c r="AL26" s="354"/>
      <c r="AM26" s="342"/>
      <c r="AN26" s="342"/>
      <c r="AO26" s="342"/>
      <c r="AP26" s="342"/>
      <c r="AQ26" s="342"/>
      <c r="AR26" s="65" t="s">
        <v>15</v>
      </c>
      <c r="AS26" s="66">
        <f>IF($AM$25&gt;430000,($AM$25-430000)*$BA$18,0)</f>
        <v>0</v>
      </c>
      <c r="AT26" s="382"/>
      <c r="AU26" s="67" t="str">
        <f>IF($AN$25&gt;430000,($AN$25-430000)*$BA$18,"0")</f>
        <v>0</v>
      </c>
      <c r="AV26" s="379"/>
      <c r="AW26" s="66">
        <f>IF(AG25&lt;&gt;"",IF(AI25="○",$BB$18-$BD$18,$BB$18),0)</f>
        <v>0</v>
      </c>
      <c r="AX26" s="376"/>
      <c r="AZ26" s="200" t="s">
        <v>35</v>
      </c>
      <c r="BB26" s="29"/>
      <c r="BC26" s="45"/>
    </row>
    <row r="27" spans="1:68" ht="36.75" customHeight="1">
      <c r="A27" s="28"/>
      <c r="B27" s="312" t="s">
        <v>53</v>
      </c>
      <c r="C27" s="313"/>
      <c r="D27" s="313"/>
      <c r="E27" s="314"/>
      <c r="F27" s="322" t="str">
        <f>IF(ISERROR(BM20),"",BM20)</f>
        <v/>
      </c>
      <c r="G27" s="323"/>
      <c r="H27" s="337" t="str">
        <f>IF(ISERROR(BM16),"",BM16)</f>
        <v/>
      </c>
      <c r="I27" s="338"/>
      <c r="J27" s="201"/>
      <c r="K27" s="296"/>
      <c r="L27" s="296"/>
      <c r="M27" s="64"/>
      <c r="AC27" s="299"/>
      <c r="AD27" s="352"/>
      <c r="AE27" s="352"/>
      <c r="AF27" s="355"/>
      <c r="AG27" s="364"/>
      <c r="AH27" s="100" t="str">
        <f>IF(COUNTA(B18:E18)&lt;4,"",IF(VALUE(AD25)&gt;$AC$6,"○",""))</f>
        <v/>
      </c>
      <c r="AI27" s="101"/>
      <c r="AJ27" s="343"/>
      <c r="AK27" s="343"/>
      <c r="AL27" s="355"/>
      <c r="AM27" s="343"/>
      <c r="AN27" s="343"/>
      <c r="AO27" s="343"/>
      <c r="AP27" s="343"/>
      <c r="AQ27" s="343"/>
      <c r="AR27" s="65" t="s">
        <v>16</v>
      </c>
      <c r="AS27" s="66">
        <f>IF(AND(AG25&gt;39,AG25&lt;65,$AM$25&gt;430000),($AM$25-430000)*$BA$19,0)</f>
        <v>0</v>
      </c>
      <c r="AT27" s="383"/>
      <c r="AU27" s="67">
        <f>IF(AND(AG25&gt;39,AG25&lt;65,$AN$25&gt;430000),($AN$25-430000)*$BA$19,0)</f>
        <v>0</v>
      </c>
      <c r="AV27" s="380"/>
      <c r="AW27" s="66">
        <f>IF(AND(AG25&gt;39,AG25&lt;65,C18&gt;0),$BB$19,0)</f>
        <v>0</v>
      </c>
      <c r="AX27" s="376"/>
      <c r="AZ27" s="202"/>
      <c r="BA27" s="190" t="s">
        <v>121</v>
      </c>
      <c r="BB27" s="191"/>
      <c r="BC27" s="45"/>
    </row>
    <row r="28" spans="1:68" ht="29.25" customHeight="1" thickBot="1">
      <c r="A28" s="28"/>
      <c r="B28" s="315"/>
      <c r="C28" s="316"/>
      <c r="D28" s="316"/>
      <c r="E28" s="317"/>
      <c r="F28" s="324"/>
      <c r="G28" s="325"/>
      <c r="H28" s="339"/>
      <c r="I28" s="340"/>
      <c r="J28" s="201"/>
      <c r="K28" s="297"/>
      <c r="L28" s="297"/>
      <c r="M28" s="64"/>
      <c r="AC28" s="299">
        <v>7</v>
      </c>
      <c r="AD28" s="352" t="str">
        <f>B19&amp;C19&amp;"年"&amp;D19&amp;"月"&amp;E19&amp;"日"</f>
        <v>年月日</v>
      </c>
      <c r="AE28" s="352"/>
      <c r="AF28" s="353" t="e">
        <f>DATEDIF(AD28,$AC$6,"y")</f>
        <v>#VALUE!</v>
      </c>
      <c r="AG28" s="278" t="str">
        <f>IF(C19&gt;0,VALUE(AF28),"")</f>
        <v/>
      </c>
      <c r="AH28" s="298" t="str">
        <f>IF(COUNTA(B19:E19)=4,DATEDIF(AD28,$AH$6,"y"),"")</f>
        <v/>
      </c>
      <c r="AI28" s="278" t="str">
        <f>IF(ISERROR(AF28),"",IF(DATEVALUE(AD28)&gt;=$AP$6,"○",""))</f>
        <v/>
      </c>
      <c r="AJ28" s="341">
        <f>IF(F19="該当",AL37*0.3,AL37)</f>
        <v>0</v>
      </c>
      <c r="AK28" s="341">
        <f>IF(F19="該当",AJ28-AV38-AV45,AL36)</f>
        <v>0</v>
      </c>
      <c r="AL28" s="353">
        <f>AG60</f>
        <v>0</v>
      </c>
      <c r="AM28" s="341">
        <f>AK28+AL28+J19</f>
        <v>0</v>
      </c>
      <c r="AN28" s="341">
        <f>AL36+AL28+J19</f>
        <v>0</v>
      </c>
      <c r="AO28" s="341">
        <f>IF(AM28-430000&gt;0,AM28-430000,0)</f>
        <v>0</v>
      </c>
      <c r="AP28" s="341">
        <f>IF(AN28-430000&gt;0,AN28-430000,0)</f>
        <v>0</v>
      </c>
      <c r="AQ28" s="341">
        <f>AL37+J19</f>
        <v>0</v>
      </c>
      <c r="AR28" s="65" t="s">
        <v>14</v>
      </c>
      <c r="AS28" s="66">
        <f>ROUNDDOWN(IF($AM$28&gt;430000,($AM$28-430000)*$BA$17,0),0)</f>
        <v>0</v>
      </c>
      <c r="AT28" s="381">
        <f>AS28+AS29+AS30</f>
        <v>0</v>
      </c>
      <c r="AU28" s="67">
        <f>ROUNDDOWN(IF($AN$28&gt;430000,($AN$28-430000)*$BA$17,"0"),0)</f>
        <v>0</v>
      </c>
      <c r="AV28" s="378">
        <f>AU28+AU29+AU30</f>
        <v>0</v>
      </c>
      <c r="AW28" s="66">
        <f>IF(AG28&lt;&gt;"",IF(AI28="○",$BB$17-$BD$17,$BB$17),0)</f>
        <v>0</v>
      </c>
      <c r="AX28" s="375">
        <f>AW28+AW29+AW30</f>
        <v>0</v>
      </c>
      <c r="AZ28" s="190" t="s">
        <v>17</v>
      </c>
      <c r="BA28" s="194">
        <f>AS10+AW10+AS13+AW13+AS16+AW16+AS19+AW19+AS22+AW22+AS25+AW25+AS28+AW28+BC17</f>
        <v>18300</v>
      </c>
      <c r="BB28" s="195"/>
      <c r="BC28" s="45"/>
    </row>
    <row r="29" spans="1:68" ht="20.25" customHeight="1">
      <c r="B29" s="271" t="s">
        <v>160</v>
      </c>
      <c r="C29" s="272"/>
      <c r="D29" s="272"/>
      <c r="E29" s="272"/>
      <c r="F29" s="272"/>
      <c r="G29" s="272"/>
      <c r="H29" s="272"/>
      <c r="I29" s="272"/>
      <c r="J29" s="272"/>
      <c r="K29" s="272"/>
      <c r="L29" s="272"/>
      <c r="M29" s="272"/>
      <c r="N29" s="272"/>
      <c r="O29" s="272"/>
      <c r="P29" s="272"/>
      <c r="Q29" s="272"/>
      <c r="R29" s="272"/>
      <c r="S29" s="272"/>
      <c r="T29" s="272"/>
      <c r="U29" s="272"/>
      <c r="V29" s="272"/>
      <c r="W29" s="272"/>
      <c r="X29" s="272"/>
      <c r="Y29" s="272"/>
      <c r="Z29" s="272"/>
      <c r="AA29" s="272"/>
      <c r="AC29" s="299"/>
      <c r="AD29" s="352"/>
      <c r="AE29" s="352"/>
      <c r="AF29" s="354"/>
      <c r="AG29" s="279"/>
      <c r="AH29" s="298"/>
      <c r="AI29" s="279"/>
      <c r="AJ29" s="342"/>
      <c r="AK29" s="342"/>
      <c r="AL29" s="354"/>
      <c r="AM29" s="342"/>
      <c r="AN29" s="342"/>
      <c r="AO29" s="342"/>
      <c r="AP29" s="342"/>
      <c r="AQ29" s="342"/>
      <c r="AR29" s="65" t="s">
        <v>15</v>
      </c>
      <c r="AS29" s="66">
        <f>IF($AM$28&gt;430000,($AM$28-430000)*$BA$18,0)</f>
        <v>0</v>
      </c>
      <c r="AT29" s="382"/>
      <c r="AU29" s="67" t="str">
        <f>IF($AN$28&gt;430000,($AN$28-430000)*$BA$18,"0")</f>
        <v>0</v>
      </c>
      <c r="AV29" s="379"/>
      <c r="AW29" s="66">
        <f>IF(AG28&lt;&gt;"",IF(AI28="○",$BB$18-$BD$18,$BB$18),0)</f>
        <v>0</v>
      </c>
      <c r="AX29" s="376"/>
      <c r="AZ29" s="190" t="s">
        <v>18</v>
      </c>
      <c r="BA29" s="194">
        <f>AS11+AW11+AS14+AW14+AS17+AW17+AS20+AW20+AS23+AW23+AS26+AW26+AS29+AW29+BC18</f>
        <v>7200</v>
      </c>
      <c r="BB29" s="195"/>
      <c r="BC29" s="45"/>
    </row>
    <row r="30" spans="1:68" ht="20.25" customHeight="1">
      <c r="B30" s="273" t="s">
        <v>164</v>
      </c>
      <c r="C30" s="274"/>
      <c r="D30" s="274"/>
      <c r="E30" s="275"/>
      <c r="F30" s="275"/>
      <c r="G30" s="275"/>
      <c r="H30" s="272"/>
      <c r="I30" s="275"/>
      <c r="J30" s="275"/>
      <c r="K30" s="275"/>
      <c r="L30" s="275"/>
      <c r="M30" s="275"/>
      <c r="N30" s="275"/>
      <c r="O30" s="275"/>
      <c r="P30" s="275"/>
      <c r="Q30" s="275"/>
      <c r="R30" s="275"/>
      <c r="S30" s="272"/>
      <c r="T30" s="272"/>
      <c r="U30" s="272"/>
      <c r="V30" s="272"/>
      <c r="W30" s="272"/>
      <c r="X30" s="272"/>
      <c r="Y30" s="272"/>
      <c r="Z30" s="272"/>
      <c r="AA30" s="272"/>
      <c r="AC30" s="299"/>
      <c r="AD30" s="352"/>
      <c r="AE30" s="352"/>
      <c r="AF30" s="355"/>
      <c r="AG30" s="364"/>
      <c r="AH30" s="100" t="str">
        <f>IF(COUNTA(B19:E19)&lt;4,"",IF(VALUE(AD28)&gt;$AC$6,"○",""))</f>
        <v/>
      </c>
      <c r="AI30" s="101"/>
      <c r="AJ30" s="343"/>
      <c r="AK30" s="343"/>
      <c r="AL30" s="355"/>
      <c r="AM30" s="343"/>
      <c r="AN30" s="343"/>
      <c r="AO30" s="343"/>
      <c r="AP30" s="343"/>
      <c r="AQ30" s="343"/>
      <c r="AR30" s="65" t="s">
        <v>16</v>
      </c>
      <c r="AS30" s="66">
        <f>IF(AND(AG28&gt;39,AG28&lt;65,$AM$28&gt;430000),($AM$28-430000)*$BA$19,0)</f>
        <v>0</v>
      </c>
      <c r="AT30" s="383"/>
      <c r="AU30" s="67">
        <f>IF(AND(AG28&gt;39,AG28&lt;65,$AN$28&gt;430000),($AN$28-430000)*$BA$19,0)</f>
        <v>0</v>
      </c>
      <c r="AV30" s="380"/>
      <c r="AW30" s="66">
        <f>IF(AND(AG28&gt;39,AG28&lt;65,C19&gt;0),$BB$19,0)</f>
        <v>0</v>
      </c>
      <c r="AX30" s="376"/>
      <c r="AZ30" s="190" t="s">
        <v>19</v>
      </c>
      <c r="BA30" s="194">
        <f>AS12+AW12+AS15+AW15+AS18+AW18+AS21+AW21+AS24+AW24+AS27+AW27+AS30+AW30+IF(COUNTIF(Q13:Q19,"該当")&gt;0,BC19,"0")</f>
        <v>0</v>
      </c>
      <c r="BB30" s="195"/>
      <c r="BC30" s="45"/>
    </row>
    <row r="31" spans="1:68" ht="15" customHeight="1">
      <c r="B31" s="277" t="s">
        <v>163</v>
      </c>
      <c r="C31" s="277"/>
      <c r="D31" s="277"/>
      <c r="E31" s="277"/>
      <c r="F31" s="277"/>
      <c r="G31" s="277"/>
      <c r="H31" s="277"/>
      <c r="I31" s="277"/>
      <c r="J31" s="277"/>
      <c r="K31" s="277"/>
      <c r="L31" s="277"/>
      <c r="AN31" s="203">
        <f>SUM(AO10:AO30)</f>
        <v>0</v>
      </c>
      <c r="AO31" s="203">
        <f>SUM(AP10:AP30)</f>
        <v>0</v>
      </c>
    </row>
    <row r="32" spans="1:68" ht="33" customHeight="1">
      <c r="B32" s="276" t="s">
        <v>161</v>
      </c>
      <c r="C32" s="276"/>
      <c r="D32" s="276"/>
      <c r="E32" s="276"/>
      <c r="F32" s="276"/>
      <c r="G32" s="276"/>
      <c r="H32" s="276"/>
      <c r="I32" s="276"/>
      <c r="J32" s="276"/>
      <c r="K32" s="276"/>
      <c r="L32" s="276"/>
      <c r="M32" s="276"/>
      <c r="N32" s="276"/>
      <c r="O32" s="276"/>
      <c r="P32" s="276"/>
      <c r="Q32" s="276"/>
      <c r="R32" s="276"/>
      <c r="S32" s="276"/>
      <c r="T32" s="276"/>
      <c r="U32" s="276"/>
      <c r="V32" s="276"/>
      <c r="W32" s="272"/>
      <c r="X32" s="272"/>
      <c r="Y32" s="272"/>
      <c r="Z32" s="272"/>
      <c r="AA32" s="272"/>
    </row>
    <row r="33" spans="2:51" ht="27.75" customHeight="1">
      <c r="B33" s="276" t="s">
        <v>165</v>
      </c>
      <c r="C33" s="276"/>
      <c r="D33" s="276"/>
      <c r="E33" s="276"/>
      <c r="F33" s="276"/>
      <c r="G33" s="276"/>
      <c r="H33" s="276"/>
      <c r="I33" s="276"/>
      <c r="J33" s="276"/>
      <c r="K33" s="276"/>
      <c r="L33" s="276"/>
      <c r="M33" s="276"/>
      <c r="N33" s="276"/>
      <c r="O33" s="276"/>
      <c r="P33" s="276"/>
      <c r="Q33" s="276"/>
      <c r="R33" s="276"/>
      <c r="S33" s="276"/>
      <c r="T33" s="276"/>
      <c r="U33" s="276"/>
      <c r="V33" s="276"/>
      <c r="W33" s="276"/>
      <c r="X33" s="276"/>
      <c r="Y33" s="276"/>
      <c r="Z33" s="276"/>
      <c r="AA33" s="276"/>
    </row>
    <row r="34" spans="2:51" ht="19.5" customHeight="1">
      <c r="B34" s="277" t="s">
        <v>162</v>
      </c>
      <c r="C34" s="277"/>
      <c r="D34" s="277"/>
      <c r="E34" s="277"/>
      <c r="F34" s="277"/>
      <c r="G34" s="277"/>
      <c r="H34" s="277"/>
      <c r="I34" s="277"/>
      <c r="J34" s="277"/>
      <c r="AC34" s="204" t="s">
        <v>108</v>
      </c>
      <c r="AD34" s="205"/>
      <c r="AE34" s="206"/>
      <c r="AF34" s="206"/>
      <c r="AG34" s="206"/>
      <c r="AH34" s="206"/>
      <c r="AI34" s="206"/>
      <c r="AJ34" s="206"/>
      <c r="AK34" s="206"/>
      <c r="AL34" s="206"/>
      <c r="AM34" s="206"/>
      <c r="AN34" s="206"/>
      <c r="AO34" s="206"/>
      <c r="AP34" s="206"/>
      <c r="AQ34" s="206"/>
      <c r="AR34" s="206"/>
      <c r="AS34" s="206"/>
      <c r="AT34" s="206"/>
      <c r="AU34" s="206"/>
      <c r="AV34" s="206"/>
      <c r="AW34" s="207"/>
    </row>
    <row r="35" spans="2:51" ht="30.75" customHeight="1">
      <c r="D35" s="208"/>
      <c r="U35" s="209"/>
      <c r="AC35" s="210"/>
      <c r="AD35" s="211" t="s">
        <v>4</v>
      </c>
      <c r="AE35" s="212"/>
      <c r="AF35" s="213">
        <v>1</v>
      </c>
      <c r="AG35" s="214">
        <v>2</v>
      </c>
      <c r="AH35" s="213">
        <v>3</v>
      </c>
      <c r="AI35" s="214">
        <v>4</v>
      </c>
      <c r="AJ35" s="213">
        <v>5</v>
      </c>
      <c r="AK35" s="214">
        <v>6</v>
      </c>
      <c r="AL35" s="213">
        <v>7</v>
      </c>
      <c r="AM35" s="215"/>
      <c r="AN35" s="215" t="s">
        <v>102</v>
      </c>
      <c r="AO35" s="216"/>
      <c r="AP35" s="216"/>
      <c r="AQ35" s="216"/>
      <c r="AR35" s="216"/>
      <c r="AS35" s="216"/>
      <c r="AT35" s="216"/>
      <c r="AU35" s="216"/>
      <c r="AV35" s="216"/>
      <c r="AW35" s="217"/>
    </row>
    <row r="36" spans="2:51" ht="30.75" customHeight="1">
      <c r="Z36" s="218"/>
      <c r="AC36" s="219"/>
      <c r="AD36" s="361" t="s">
        <v>130</v>
      </c>
      <c r="AE36" s="361"/>
      <c r="AF36" s="220">
        <f>IF(H13="有",AF37-AP38-AP45,AF37-AP45)</f>
        <v>0</v>
      </c>
      <c r="AG36" s="220">
        <f>IF(H14="有",AG37-AQ38-AQ45,AG37-AQ45)</f>
        <v>0</v>
      </c>
      <c r="AH36" s="220">
        <f>IF(H15="有",AH37-AR38-AR45,AH37-AR45)</f>
        <v>0</v>
      </c>
      <c r="AI36" s="220">
        <f>IF(H16="有",AI37-AS38-AS45,AI37-AS45)</f>
        <v>0</v>
      </c>
      <c r="AJ36" s="220">
        <f>IF(H17="有",AJ37-AT38-AT45,AJ37-AT45)</f>
        <v>0</v>
      </c>
      <c r="AK36" s="220">
        <f>IF(H18="有",AK37-AU38-AU45,AK37-AU45)</f>
        <v>0</v>
      </c>
      <c r="AL36" s="220">
        <f>IF(H19="有",AL37-AV38-AV45,AL37-AV45)</f>
        <v>0</v>
      </c>
      <c r="AM36" s="45"/>
      <c r="AN36" s="221" t="s">
        <v>113</v>
      </c>
      <c r="AO36" s="45"/>
      <c r="AP36" s="45"/>
      <c r="AQ36" s="45"/>
      <c r="AR36" s="45"/>
      <c r="AS36" s="45"/>
      <c r="AT36" s="45"/>
      <c r="AU36" s="45"/>
      <c r="AV36" s="45"/>
      <c r="AW36" s="222"/>
    </row>
    <row r="37" spans="2:51" ht="30.75" customHeight="1">
      <c r="Y37" s="209"/>
      <c r="AC37" s="219"/>
      <c r="AD37" s="361" t="s">
        <v>129</v>
      </c>
      <c r="AE37" s="361"/>
      <c r="AF37" s="223">
        <f>VLOOKUP(G13,AD38:AF48,3)</f>
        <v>0</v>
      </c>
      <c r="AG37" s="224">
        <f>VLOOKUP(G14,AD38:AG48,4)</f>
        <v>0</v>
      </c>
      <c r="AH37" s="224">
        <f>VLOOKUP(G15,AD38:AH48,5)</f>
        <v>0</v>
      </c>
      <c r="AI37" s="224">
        <f>VLOOKUP(G16,AD38:AI48,6)</f>
        <v>0</v>
      </c>
      <c r="AJ37" s="224">
        <f>VLOOKUP(G17,AD38:AJ48,7)</f>
        <v>0</v>
      </c>
      <c r="AK37" s="224">
        <f>VLOOKUP(G18,AD38:AK48,8)</f>
        <v>0</v>
      </c>
      <c r="AL37" s="224">
        <f>VLOOKUP(G19,AD38:AL48,9)</f>
        <v>0</v>
      </c>
      <c r="AM37" s="225"/>
      <c r="AN37" s="367" t="s">
        <v>158</v>
      </c>
      <c r="AO37" s="368"/>
      <c r="AP37" s="226">
        <v>1</v>
      </c>
      <c r="AQ37" s="226">
        <v>2</v>
      </c>
      <c r="AR37" s="226">
        <v>3</v>
      </c>
      <c r="AS37" s="226">
        <v>4</v>
      </c>
      <c r="AT37" s="226">
        <v>5</v>
      </c>
      <c r="AU37" s="226">
        <v>6</v>
      </c>
      <c r="AV37" s="226">
        <v>7</v>
      </c>
      <c r="AW37" s="227"/>
      <c r="AX37" s="218"/>
    </row>
    <row r="38" spans="2:51" ht="30.75" customHeight="1">
      <c r="Z38" s="228"/>
      <c r="AC38" s="219"/>
      <c r="AD38" s="229">
        <v>0</v>
      </c>
      <c r="AE38" s="229">
        <v>550999</v>
      </c>
      <c r="AF38" s="220">
        <v>0</v>
      </c>
      <c r="AG38" s="220">
        <v>0</v>
      </c>
      <c r="AH38" s="220">
        <v>0</v>
      </c>
      <c r="AI38" s="220">
        <v>0</v>
      </c>
      <c r="AJ38" s="220">
        <v>0</v>
      </c>
      <c r="AK38" s="220">
        <v>0</v>
      </c>
      <c r="AL38" s="220">
        <v>0</v>
      </c>
      <c r="AM38" s="225"/>
      <c r="AN38" s="230"/>
      <c r="AO38" s="231" t="s">
        <v>147</v>
      </c>
      <c r="AP38" s="232">
        <f>IF(H13="有",VLOOKUP(G13,AN39:AP40,3),0)</f>
        <v>0</v>
      </c>
      <c r="AQ38" s="232">
        <f>IF(H14="有",VLOOKUP(G14,AN39:AQ40,4),0)</f>
        <v>0</v>
      </c>
      <c r="AR38" s="232">
        <f>IF(H15="有",VLOOKUP(G15,AN39:AR40,5),0)</f>
        <v>0</v>
      </c>
      <c r="AS38" s="232">
        <f>IF(H16="有",VLOOKUP(G16,AN39:AS40,6),0)</f>
        <v>0</v>
      </c>
      <c r="AT38" s="232">
        <f>IF(H17="有",VLOOKUP(G17,AN39:AT40,7),0)</f>
        <v>0</v>
      </c>
      <c r="AU38" s="232">
        <f>IF(H18="有",VLOOKUP(G18,AN39:AU40,8),0)</f>
        <v>0</v>
      </c>
      <c r="AV38" s="232">
        <f>IF(H19="有",VLOOKUP(G19,AN39:AV40,9),0)</f>
        <v>0</v>
      </c>
      <c r="AW38" s="222"/>
    </row>
    <row r="39" spans="2:51" ht="30.75" customHeight="1">
      <c r="AC39" s="219"/>
      <c r="AD39" s="229">
        <v>551000</v>
      </c>
      <c r="AE39" s="229">
        <v>1618999</v>
      </c>
      <c r="AF39" s="220">
        <f>G13-550000</f>
        <v>-550000</v>
      </c>
      <c r="AG39" s="220">
        <f>G14-550000</f>
        <v>-550000</v>
      </c>
      <c r="AH39" s="220">
        <f>G15-550000</f>
        <v>-550000</v>
      </c>
      <c r="AI39" s="220">
        <f>G16-550000</f>
        <v>-550000</v>
      </c>
      <c r="AJ39" s="220">
        <f>G17-550000</f>
        <v>-550000</v>
      </c>
      <c r="AK39" s="220">
        <f>G18-550000</f>
        <v>-550000</v>
      </c>
      <c r="AL39" s="220">
        <f>G19-550000</f>
        <v>-550000</v>
      </c>
      <c r="AM39" s="225"/>
      <c r="AN39" s="233">
        <v>8500001</v>
      </c>
      <c r="AO39" s="233">
        <v>9999999</v>
      </c>
      <c r="AP39" s="233">
        <f>ROUNDUP((G13-8500000)*0.1,0)</f>
        <v>-850000</v>
      </c>
      <c r="AQ39" s="233">
        <f>ROUNDUP((G14-8500000)*0.1,0)</f>
        <v>-850000</v>
      </c>
      <c r="AR39" s="233">
        <f>ROUNDUP((G15-8500000)*0.1,0)</f>
        <v>-850000</v>
      </c>
      <c r="AS39" s="233">
        <f>ROUNDUP((G16-8500000)*0.1,0)</f>
        <v>-850000</v>
      </c>
      <c r="AT39" s="233">
        <f>ROUNDUP((G17-8500000)*0.1,0)</f>
        <v>-850000</v>
      </c>
      <c r="AU39" s="233">
        <f>ROUNDUP((G18-8500000)*0.1,0)</f>
        <v>-850000</v>
      </c>
      <c r="AV39" s="233">
        <f>ROUNDUP((G19-8500000)*0.1,0)</f>
        <v>-850000</v>
      </c>
      <c r="AW39" s="222"/>
      <c r="AX39" s="228"/>
    </row>
    <row r="40" spans="2:51" ht="30.75" customHeight="1">
      <c r="AC40" s="219"/>
      <c r="AD40" s="229">
        <v>1619000</v>
      </c>
      <c r="AE40" s="229">
        <v>1619999</v>
      </c>
      <c r="AF40" s="220">
        <v>1069000</v>
      </c>
      <c r="AG40" s="220">
        <v>1069000</v>
      </c>
      <c r="AH40" s="220">
        <v>1069000</v>
      </c>
      <c r="AI40" s="220">
        <v>1069000</v>
      </c>
      <c r="AJ40" s="220">
        <v>1069000</v>
      </c>
      <c r="AK40" s="220">
        <v>1069000</v>
      </c>
      <c r="AL40" s="220">
        <v>1069000</v>
      </c>
      <c r="AM40" s="225"/>
      <c r="AN40" s="233">
        <v>10000000</v>
      </c>
      <c r="AO40" s="233"/>
      <c r="AP40" s="233">
        <f>150000</f>
        <v>150000</v>
      </c>
      <c r="AQ40" s="233">
        <v>150000</v>
      </c>
      <c r="AR40" s="233">
        <v>150000</v>
      </c>
      <c r="AS40" s="233">
        <v>150000</v>
      </c>
      <c r="AT40" s="233">
        <v>150000</v>
      </c>
      <c r="AU40" s="233">
        <v>150000</v>
      </c>
      <c r="AV40" s="233">
        <v>150000</v>
      </c>
      <c r="AW40" s="222"/>
    </row>
    <row r="41" spans="2:51" ht="30.75" customHeight="1">
      <c r="AC41" s="219"/>
      <c r="AD41" s="229">
        <v>1620000</v>
      </c>
      <c r="AE41" s="229">
        <v>1621999</v>
      </c>
      <c r="AF41" s="220">
        <v>1070000</v>
      </c>
      <c r="AG41" s="220">
        <v>1070000</v>
      </c>
      <c r="AH41" s="220">
        <v>1070000</v>
      </c>
      <c r="AI41" s="220">
        <v>1070000</v>
      </c>
      <c r="AJ41" s="220">
        <v>1070000</v>
      </c>
      <c r="AK41" s="220">
        <v>1070000</v>
      </c>
      <c r="AL41" s="220">
        <v>1070000</v>
      </c>
      <c r="AM41" s="45"/>
      <c r="AN41" s="234"/>
      <c r="AO41" s="234"/>
      <c r="AP41" s="206"/>
      <c r="AQ41" s="206"/>
      <c r="AR41" s="206"/>
      <c r="AS41" s="206"/>
      <c r="AT41" s="206"/>
      <c r="AU41" s="206"/>
      <c r="AV41" s="206"/>
      <c r="AW41" s="222"/>
      <c r="AY41" s="209"/>
    </row>
    <row r="42" spans="2:51" ht="30.75" customHeight="1">
      <c r="AC42" s="219"/>
      <c r="AD42" s="229">
        <v>1622000</v>
      </c>
      <c r="AE42" s="229">
        <v>1623999</v>
      </c>
      <c r="AF42" s="220">
        <v>1072000</v>
      </c>
      <c r="AG42" s="220">
        <v>1072000</v>
      </c>
      <c r="AH42" s="220">
        <v>1072000</v>
      </c>
      <c r="AI42" s="220">
        <v>1072000</v>
      </c>
      <c r="AJ42" s="220">
        <v>1072000</v>
      </c>
      <c r="AK42" s="220">
        <v>1072000</v>
      </c>
      <c r="AL42" s="220">
        <v>1072000</v>
      </c>
      <c r="AM42" s="45"/>
      <c r="AN42" s="45"/>
      <c r="AO42" s="45"/>
      <c r="AP42" s="45"/>
      <c r="AQ42" s="45"/>
      <c r="AR42" s="45"/>
      <c r="AS42" s="45"/>
      <c r="AT42" s="45"/>
      <c r="AU42" s="45"/>
      <c r="AV42" s="45"/>
      <c r="AW42" s="222"/>
    </row>
    <row r="43" spans="2:51" ht="30.75" customHeight="1">
      <c r="AC43" s="219"/>
      <c r="AD43" s="229">
        <v>1624000</v>
      </c>
      <c r="AE43" s="229">
        <v>1627999</v>
      </c>
      <c r="AF43" s="220">
        <v>1074000</v>
      </c>
      <c r="AG43" s="220">
        <v>1074000</v>
      </c>
      <c r="AH43" s="220">
        <v>1074000</v>
      </c>
      <c r="AI43" s="220">
        <v>1074000</v>
      </c>
      <c r="AJ43" s="220">
        <v>1074000</v>
      </c>
      <c r="AK43" s="220">
        <v>1074000</v>
      </c>
      <c r="AL43" s="220">
        <v>1074000</v>
      </c>
      <c r="AM43" s="45"/>
      <c r="AN43" s="221" t="s">
        <v>114</v>
      </c>
      <c r="AO43" s="45"/>
      <c r="AP43" s="45"/>
      <c r="AQ43" s="45"/>
      <c r="AR43" s="45"/>
      <c r="AS43" s="45"/>
      <c r="AT43" s="45"/>
      <c r="AU43" s="45"/>
      <c r="AV43" s="45"/>
      <c r="AW43" s="222"/>
    </row>
    <row r="44" spans="2:51" ht="30.75" customHeight="1">
      <c r="AC44" s="219"/>
      <c r="AD44" s="229">
        <v>1628000</v>
      </c>
      <c r="AE44" s="229">
        <v>1799999</v>
      </c>
      <c r="AF44" s="220">
        <f>ROUNDDOWN(G13/4,-3)*4*0.6+100000</f>
        <v>100000</v>
      </c>
      <c r="AG44" s="220">
        <f>ROUNDDOWN(G14/4,-3)*4*0.6+100000</f>
        <v>100000</v>
      </c>
      <c r="AH44" s="220">
        <f>ROUNDDOWN(G15/4,-3)*4*0.6+100000</f>
        <v>100000</v>
      </c>
      <c r="AI44" s="220">
        <f>ROUNDDOWN(G16/4,-3)*4*0.6+100000</f>
        <v>100000</v>
      </c>
      <c r="AJ44" s="220">
        <f>ROUNDDOWN(G17/4,-3)*4*0.6+100000</f>
        <v>100000</v>
      </c>
      <c r="AK44" s="220">
        <f>ROUNDDOWN(G18/4,-3)*4*0.6+100000</f>
        <v>100000</v>
      </c>
      <c r="AL44" s="220">
        <f>ROUNDDOWN(G19/4,-3)*4*0.6+100000</f>
        <v>100000</v>
      </c>
      <c r="AM44" s="45"/>
      <c r="AN44" s="369" t="s">
        <v>96</v>
      </c>
      <c r="AO44" s="370"/>
      <c r="AP44" s="226">
        <v>1</v>
      </c>
      <c r="AQ44" s="226">
        <v>2</v>
      </c>
      <c r="AR44" s="226">
        <v>3</v>
      </c>
      <c r="AS44" s="226">
        <v>4</v>
      </c>
      <c r="AT44" s="226">
        <v>5</v>
      </c>
      <c r="AU44" s="226">
        <v>6</v>
      </c>
      <c r="AV44" s="226">
        <v>7</v>
      </c>
      <c r="AW44" s="222"/>
    </row>
    <row r="45" spans="2:51" ht="30.75" customHeight="1">
      <c r="AC45" s="219"/>
      <c r="AD45" s="229">
        <v>1800000</v>
      </c>
      <c r="AE45" s="229">
        <v>3599999</v>
      </c>
      <c r="AF45" s="220">
        <f>ROUNDDOWN(G13/4,-3)*4*0.7-80000</f>
        <v>-80000</v>
      </c>
      <c r="AG45" s="220">
        <f>ROUNDDOWN(G14/4,-3)*4*0.7-80000</f>
        <v>-80000</v>
      </c>
      <c r="AH45" s="220">
        <f>ROUNDDOWN(G15/4,-3)*4*0.7-80000</f>
        <v>-80000</v>
      </c>
      <c r="AI45" s="220">
        <f>ROUNDDOWN(G16/4,-3)*4*0.7-80000</f>
        <v>-80000</v>
      </c>
      <c r="AJ45" s="220">
        <f>ROUNDDOWN(G17/4,-3)*4*0.7-80000</f>
        <v>-80000</v>
      </c>
      <c r="AK45" s="220">
        <f>ROUNDDOWN(G18/4,-3)*4*0.7-80000</f>
        <v>-80000</v>
      </c>
      <c r="AL45" s="220">
        <f>ROUNDDOWN(G19/4,-3)*4*0.7-80000</f>
        <v>-80000</v>
      </c>
      <c r="AM45" s="45"/>
      <c r="AN45" s="371"/>
      <c r="AO45" s="372"/>
      <c r="AP45" s="232">
        <f t="shared" ref="AP45:AV45" si="1">IF(AP48-100000&lt;0,0,AP48-100000)</f>
        <v>0</v>
      </c>
      <c r="AQ45" s="232">
        <f t="shared" si="1"/>
        <v>0</v>
      </c>
      <c r="AR45" s="232">
        <f t="shared" si="1"/>
        <v>0</v>
      </c>
      <c r="AS45" s="232">
        <f t="shared" si="1"/>
        <v>0</v>
      </c>
      <c r="AT45" s="232">
        <f t="shared" si="1"/>
        <v>0</v>
      </c>
      <c r="AU45" s="232">
        <f t="shared" si="1"/>
        <v>0</v>
      </c>
      <c r="AV45" s="232">
        <f t="shared" si="1"/>
        <v>0</v>
      </c>
      <c r="AW45" s="222"/>
    </row>
    <row r="46" spans="2:51" ht="30.75" customHeight="1">
      <c r="AC46" s="219"/>
      <c r="AD46" s="229">
        <v>3600000</v>
      </c>
      <c r="AE46" s="229">
        <v>6599999</v>
      </c>
      <c r="AF46" s="220">
        <f>ROUNDDOWN(G13/4,-3)*4*0.8-440000</f>
        <v>-440000</v>
      </c>
      <c r="AG46" s="220">
        <f>ROUNDDOWN(G14/4,-3)*4*0.8-440000</f>
        <v>-440000</v>
      </c>
      <c r="AH46" s="220">
        <f>ROUNDDOWN(G15/4,-3)*4*0.8-440000</f>
        <v>-440000</v>
      </c>
      <c r="AI46" s="220">
        <f>ROUNDDOWN(G16/4,-3)*4*0.8-440000</f>
        <v>-440000</v>
      </c>
      <c r="AJ46" s="220">
        <f>ROUNDDOWN(G17/4,-3)*4*0.8-440000</f>
        <v>-440000</v>
      </c>
      <c r="AK46" s="220">
        <f>ROUNDDOWN(G18/4,-3)*4*0.8-440000</f>
        <v>-440000</v>
      </c>
      <c r="AL46" s="220">
        <f>ROUNDDOWN(G19/4,-3)*4*0.8-440000</f>
        <v>-440000</v>
      </c>
      <c r="AM46" s="45"/>
      <c r="AN46" s="373" t="s">
        <v>94</v>
      </c>
      <c r="AO46" s="374"/>
      <c r="AP46" s="233">
        <f t="shared" ref="AP46:AV46" si="2">IF(AF37&gt;=100000,100000,AF37)</f>
        <v>0</v>
      </c>
      <c r="AQ46" s="233">
        <f t="shared" si="2"/>
        <v>0</v>
      </c>
      <c r="AR46" s="233">
        <f t="shared" si="2"/>
        <v>0</v>
      </c>
      <c r="AS46" s="233">
        <f t="shared" si="2"/>
        <v>0</v>
      </c>
      <c r="AT46" s="233">
        <f t="shared" si="2"/>
        <v>0</v>
      </c>
      <c r="AU46" s="233">
        <f t="shared" si="2"/>
        <v>0</v>
      </c>
      <c r="AV46" s="233">
        <f t="shared" si="2"/>
        <v>0</v>
      </c>
      <c r="AW46" s="222"/>
    </row>
    <row r="47" spans="2:51" ht="30.75" customHeight="1">
      <c r="AC47" s="219"/>
      <c r="AD47" s="229">
        <v>6600000</v>
      </c>
      <c r="AE47" s="229">
        <v>8499999</v>
      </c>
      <c r="AF47" s="220">
        <f>G13*0.9-1100000</f>
        <v>-1100000</v>
      </c>
      <c r="AG47" s="220">
        <f>G14*0.9-1100000</f>
        <v>-1100000</v>
      </c>
      <c r="AH47" s="220">
        <f>G15*0.9-1100000</f>
        <v>-1100000</v>
      </c>
      <c r="AI47" s="220">
        <f>G16*0.9-1100000</f>
        <v>-1100000</v>
      </c>
      <c r="AJ47" s="220">
        <f>G17*0.9-1100000</f>
        <v>-1100000</v>
      </c>
      <c r="AK47" s="220">
        <f>G18*0.9-1100000</f>
        <v>-1100000</v>
      </c>
      <c r="AL47" s="220">
        <f>G19*0.9-1100000</f>
        <v>-1100000</v>
      </c>
      <c r="AM47" s="45"/>
      <c r="AN47" s="373" t="s">
        <v>95</v>
      </c>
      <c r="AO47" s="374"/>
      <c r="AP47" s="233">
        <f>IF(AG54&gt;=100000,100000,AG54)</f>
        <v>0</v>
      </c>
      <c r="AQ47" s="233">
        <f>IF(AG55&gt;=100000,100000,AG55)</f>
        <v>0</v>
      </c>
      <c r="AR47" s="233">
        <f>IF(AG56&gt;=100000,100000,AG56)</f>
        <v>0</v>
      </c>
      <c r="AS47" s="233">
        <f>IF(AG57&gt;=100000,100000,AG57)</f>
        <v>0</v>
      </c>
      <c r="AT47" s="233">
        <f>IF(AG58&gt;=100000,100000,AG58)</f>
        <v>0</v>
      </c>
      <c r="AU47" s="233">
        <f>IF(AG59&gt;=100000,100000,AG59)</f>
        <v>0</v>
      </c>
      <c r="AV47" s="233">
        <f>IF(AG60&gt;=100000,100000,AG60)</f>
        <v>0</v>
      </c>
      <c r="AW47" s="222"/>
    </row>
    <row r="48" spans="2:51" ht="30.75" customHeight="1">
      <c r="AC48" s="219"/>
      <c r="AD48" s="229">
        <v>8500000</v>
      </c>
      <c r="AE48" s="229"/>
      <c r="AF48" s="220">
        <f>G13-1950000</f>
        <v>-1950000</v>
      </c>
      <c r="AG48" s="220">
        <f>G14-1950000</f>
        <v>-1950000</v>
      </c>
      <c r="AH48" s="220">
        <f>G15-1950000</f>
        <v>-1950000</v>
      </c>
      <c r="AI48" s="220">
        <f>G16-1950000</f>
        <v>-1950000</v>
      </c>
      <c r="AJ48" s="220">
        <f>G17-1950000</f>
        <v>-1950000</v>
      </c>
      <c r="AK48" s="220">
        <f>G18-1950000</f>
        <v>-1950000</v>
      </c>
      <c r="AL48" s="220">
        <f>G19-1950000</f>
        <v>-1950000</v>
      </c>
      <c r="AM48" s="45"/>
      <c r="AN48" s="365" t="s">
        <v>103</v>
      </c>
      <c r="AO48" s="366"/>
      <c r="AP48" s="233">
        <f t="shared" ref="AP48:AV48" si="3">SUM(AP46:AP47)</f>
        <v>0</v>
      </c>
      <c r="AQ48" s="233">
        <f t="shared" si="3"/>
        <v>0</v>
      </c>
      <c r="AR48" s="233">
        <f t="shared" si="3"/>
        <v>0</v>
      </c>
      <c r="AS48" s="233">
        <f t="shared" si="3"/>
        <v>0</v>
      </c>
      <c r="AT48" s="233">
        <f t="shared" si="3"/>
        <v>0</v>
      </c>
      <c r="AU48" s="233">
        <f t="shared" si="3"/>
        <v>0</v>
      </c>
      <c r="AV48" s="233">
        <f t="shared" si="3"/>
        <v>0</v>
      </c>
      <c r="AW48" s="222"/>
    </row>
    <row r="49" spans="21:65" ht="30.75" customHeight="1">
      <c r="U49" s="209"/>
      <c r="AC49" s="235"/>
      <c r="AD49" s="236"/>
      <c r="AE49" s="236"/>
      <c r="AF49" s="237"/>
      <c r="AG49" s="237"/>
      <c r="AH49" s="237"/>
      <c r="AI49" s="237"/>
      <c r="AJ49" s="237"/>
      <c r="AK49" s="237"/>
      <c r="AL49" s="237"/>
      <c r="AM49" s="44"/>
      <c r="AN49" s="44"/>
      <c r="AO49" s="44"/>
      <c r="AP49" s="44"/>
      <c r="AQ49" s="44"/>
      <c r="AR49" s="44"/>
      <c r="AS49" s="44"/>
      <c r="AT49" s="44"/>
      <c r="AU49" s="44"/>
      <c r="AV49" s="44"/>
      <c r="AW49" s="238"/>
    </row>
    <row r="50" spans="21:65" ht="30.75" customHeight="1">
      <c r="AC50" s="45"/>
      <c r="AD50" s="143"/>
      <c r="AE50" s="143"/>
      <c r="AF50" s="239"/>
      <c r="AG50" s="239"/>
      <c r="AH50" s="239"/>
      <c r="AI50" s="239"/>
      <c r="AJ50" s="239"/>
      <c r="AK50" s="239"/>
      <c r="AL50" s="239"/>
      <c r="AM50" s="45"/>
      <c r="AN50" s="45"/>
      <c r="AO50" s="45"/>
      <c r="AP50" s="45"/>
      <c r="AQ50" s="45"/>
      <c r="AR50" s="45"/>
      <c r="AS50" s="45"/>
      <c r="AT50" s="45"/>
      <c r="AU50" s="45"/>
      <c r="AV50" s="45"/>
      <c r="AW50" s="45"/>
    </row>
    <row r="51" spans="21:65" ht="26.25" customHeight="1">
      <c r="AC51" s="240" t="s">
        <v>101</v>
      </c>
      <c r="AD51" s="241"/>
      <c r="AE51" s="206"/>
      <c r="AF51" s="206"/>
      <c r="AG51" s="206"/>
      <c r="AH51" s="206"/>
      <c r="AI51" s="206"/>
      <c r="AJ51" s="206"/>
      <c r="AK51" s="206"/>
      <c r="AL51" s="206"/>
      <c r="AM51" s="206"/>
      <c r="AN51" s="207"/>
    </row>
    <row r="52" spans="21:65" ht="30.75" customHeight="1">
      <c r="AC52" s="210"/>
      <c r="AD52" s="359" t="s">
        <v>104</v>
      </c>
      <c r="AE52" s="362" t="s">
        <v>105</v>
      </c>
      <c r="AF52" s="359" t="s">
        <v>106</v>
      </c>
      <c r="AG52" s="377" t="s">
        <v>5</v>
      </c>
      <c r="AH52" s="242"/>
      <c r="AI52" s="243"/>
      <c r="AJ52" s="362" t="s">
        <v>93</v>
      </c>
      <c r="AK52" s="244" t="s">
        <v>6</v>
      </c>
      <c r="AL52" s="245"/>
      <c r="AM52" s="246"/>
      <c r="AN52" s="247"/>
    </row>
    <row r="53" spans="21:65" ht="30.75" customHeight="1">
      <c r="AC53" s="219"/>
      <c r="AD53" s="360"/>
      <c r="AE53" s="363"/>
      <c r="AF53" s="360"/>
      <c r="AG53" s="360"/>
      <c r="AH53" s="248" t="s">
        <v>91</v>
      </c>
      <c r="AI53" s="248" t="s">
        <v>92</v>
      </c>
      <c r="AJ53" s="363"/>
      <c r="AK53" s="249"/>
      <c r="AL53" s="250"/>
      <c r="AM53" s="251"/>
      <c r="AN53" s="252"/>
    </row>
    <row r="54" spans="21:65" ht="30.75" customHeight="1">
      <c r="AC54" s="253">
        <v>1</v>
      </c>
      <c r="AD54" s="254" t="str">
        <f t="shared" ref="AD54:AD60" si="4">IF(C13&gt;0,IF(B13="令和","5",IF(B13="平成","4",IF(B13="昭和","3","")))&amp;C13&amp;D13&amp;E13,"")</f>
        <v/>
      </c>
      <c r="AE54" s="40" t="str">
        <f t="shared" ref="AE54:AE60" si="5">IF(C13&gt;0,VALUE(AD54),"")</f>
        <v/>
      </c>
      <c r="AF54" s="36" t="str">
        <f>IF(AE54="","",IF(AE54&lt;=$AF$63,"65歳以上","65歳未満"))</f>
        <v/>
      </c>
      <c r="AG54" s="255">
        <f t="shared" ref="AG54:AG60" si="6">IF(AE54&lt;=$AF$63,AI54,AH54)</f>
        <v>0</v>
      </c>
      <c r="AH54" s="255">
        <f>IF(I13*VLOOKUP(I13,$AK$60:$AM$64,2)-VLOOKUP(I13,$AK$60:$AM$64,3)+AJ54&gt;0,I13*VLOOKUP(I13,$AK$60:$AM$64,2)-VLOOKUP(I13,$AK$60:$AM$64,3)+AJ54,0)</f>
        <v>0</v>
      </c>
      <c r="AI54" s="255">
        <f>IF(I13*VLOOKUP(I13,$AK$54:$AM$58,2)-VLOOKUP(I13,$AK$54:$AM$58,3)+AJ54&gt;0,I13*VLOOKUP(I13,$AK$54:$AM$58,2)-VLOOKUP(I13,$AK$54:$AM$58,3)+AJ54,0)</f>
        <v>0</v>
      </c>
      <c r="AJ54" s="256">
        <f>IF(AQ10&lt;=10000000,0,IF(AQ10&lt;=20000000,100000,200000))</f>
        <v>0</v>
      </c>
      <c r="AK54" s="255">
        <v>0</v>
      </c>
      <c r="AL54" s="257">
        <v>1</v>
      </c>
      <c r="AM54" s="255">
        <v>1100000</v>
      </c>
      <c r="AN54" s="258"/>
    </row>
    <row r="55" spans="21:65" ht="30.75" customHeight="1">
      <c r="AC55" s="253">
        <v>2</v>
      </c>
      <c r="AD55" s="254" t="str">
        <f t="shared" si="4"/>
        <v/>
      </c>
      <c r="AE55" s="40" t="str">
        <f t="shared" si="5"/>
        <v/>
      </c>
      <c r="AF55" s="36" t="str">
        <f t="shared" ref="AF55:AF60" si="7">IF(AE55="","",IF(AE55&lt;=$AF$63,"65歳以上","65歳未満"))</f>
        <v/>
      </c>
      <c r="AG55" s="255">
        <f t="shared" si="6"/>
        <v>0</v>
      </c>
      <c r="AH55" s="255">
        <f t="shared" ref="AH55:AH60" si="8">IF(I14*VLOOKUP(I14,$AK$60:$AM$64,2)-VLOOKUP(I14,$AK$60:$AM$64,3)+AJ55&gt;0,I14*VLOOKUP(I14,$AK$60:$AM$64,2)-VLOOKUP(I14,$AK$60:$AM$64,3)+AJ55,0)</f>
        <v>0</v>
      </c>
      <c r="AI55" s="255">
        <f t="shared" ref="AI55:AI60" si="9">IF(I14*VLOOKUP(I14,$AK$54:$AM$58,2)-VLOOKUP(I14,$AK$54:$AM$58,3)+AJ55&gt;0,I14*VLOOKUP(I14,$AK$54:$AM$58,2)-VLOOKUP(I14,$AK$54:$AM$58,3)+AJ55,0)</f>
        <v>0</v>
      </c>
      <c r="AJ55" s="256">
        <f>IF(AQ13&lt;=10000000,0,IF(AQ13&lt;=20000000,100000,200000))</f>
        <v>0</v>
      </c>
      <c r="AK55" s="255">
        <v>3300000</v>
      </c>
      <c r="AL55" s="257">
        <v>0.75</v>
      </c>
      <c r="AM55" s="255">
        <v>275000</v>
      </c>
      <c r="AN55" s="258"/>
    </row>
    <row r="56" spans="21:65" ht="30.75" customHeight="1">
      <c r="AC56" s="253">
        <v>3</v>
      </c>
      <c r="AD56" s="254" t="str">
        <f t="shared" si="4"/>
        <v/>
      </c>
      <c r="AE56" s="40" t="str">
        <f t="shared" si="5"/>
        <v/>
      </c>
      <c r="AF56" s="36" t="str">
        <f t="shared" si="7"/>
        <v/>
      </c>
      <c r="AG56" s="255">
        <f t="shared" si="6"/>
        <v>0</v>
      </c>
      <c r="AH56" s="255">
        <f t="shared" si="8"/>
        <v>0</v>
      </c>
      <c r="AI56" s="255">
        <f t="shared" si="9"/>
        <v>0</v>
      </c>
      <c r="AJ56" s="256">
        <f>IF(AQ16&lt;=10000000,0,IF(AQ16&lt;=20000000,100000,200000))</f>
        <v>0</v>
      </c>
      <c r="AK56" s="194">
        <v>4100000</v>
      </c>
      <c r="AL56" s="259">
        <v>0.85</v>
      </c>
      <c r="AM56" s="194">
        <v>685000</v>
      </c>
      <c r="AN56" s="258"/>
    </row>
    <row r="57" spans="21:65" ht="30.75" customHeight="1">
      <c r="AC57" s="253">
        <v>4</v>
      </c>
      <c r="AD57" s="254" t="str">
        <f t="shared" si="4"/>
        <v/>
      </c>
      <c r="AE57" s="40" t="str">
        <f t="shared" si="5"/>
        <v/>
      </c>
      <c r="AF57" s="36" t="str">
        <f t="shared" si="7"/>
        <v/>
      </c>
      <c r="AG57" s="255">
        <f t="shared" si="6"/>
        <v>0</v>
      </c>
      <c r="AH57" s="255">
        <f>IF(I16*VLOOKUP(I16,$AK$60:$AM$64,2)-VLOOKUP(I16,$AK$60:$AM$64,3)+AJ57&gt;0,I16*VLOOKUP(I16,$AK$60:$AM$64,2)-VLOOKUP(I16,$AK$60:$AM$64,3)+AJ57,0)</f>
        <v>0</v>
      </c>
      <c r="AI57" s="255">
        <f t="shared" si="9"/>
        <v>0</v>
      </c>
      <c r="AJ57" s="256">
        <f>IF(AQ19&lt;=10000000,0,IF(AQ19&lt;=20000000,100000,200000))</f>
        <v>0</v>
      </c>
      <c r="AK57" s="194">
        <v>7700000</v>
      </c>
      <c r="AL57" s="259">
        <v>0.95</v>
      </c>
      <c r="AM57" s="194">
        <v>1455000</v>
      </c>
      <c r="AN57" s="258"/>
    </row>
    <row r="58" spans="21:65" ht="25.5" customHeight="1">
      <c r="AC58" s="253">
        <v>5</v>
      </c>
      <c r="AD58" s="254" t="str">
        <f t="shared" si="4"/>
        <v/>
      </c>
      <c r="AE58" s="40" t="str">
        <f t="shared" si="5"/>
        <v/>
      </c>
      <c r="AF58" s="36" t="str">
        <f t="shared" si="7"/>
        <v/>
      </c>
      <c r="AG58" s="255">
        <f t="shared" si="6"/>
        <v>0</v>
      </c>
      <c r="AH58" s="255">
        <f t="shared" si="8"/>
        <v>0</v>
      </c>
      <c r="AI58" s="255">
        <f t="shared" si="9"/>
        <v>0</v>
      </c>
      <c r="AJ58" s="256">
        <f>IF(AQ22&lt;=10000000,0,IF(AQ22&lt;=20000000,100000,200000))</f>
        <v>0</v>
      </c>
      <c r="AK58" s="194">
        <v>10000000</v>
      </c>
      <c r="AL58" s="259">
        <v>1</v>
      </c>
      <c r="AM58" s="194">
        <v>1955000</v>
      </c>
      <c r="AN58" s="258"/>
    </row>
    <row r="59" spans="21:65" ht="25.5" customHeight="1">
      <c r="AC59" s="253">
        <v>6</v>
      </c>
      <c r="AD59" s="254" t="str">
        <f t="shared" si="4"/>
        <v/>
      </c>
      <c r="AE59" s="40" t="str">
        <f t="shared" si="5"/>
        <v/>
      </c>
      <c r="AF59" s="36" t="str">
        <f t="shared" si="7"/>
        <v/>
      </c>
      <c r="AG59" s="255">
        <f t="shared" si="6"/>
        <v>0</v>
      </c>
      <c r="AH59" s="255">
        <f t="shared" si="8"/>
        <v>0</v>
      </c>
      <c r="AI59" s="255">
        <f>IF(I18*VLOOKUP(I18,$AK$54:$AM$58,2)-VLOOKUP(I18,$AK$54:$AM$58,3)+AJ59&gt;0,I18*VLOOKUP(I18,$AK$54:$AM$58,2)-VLOOKUP(I18,$AK$54:$AM$58,3)+AJ59,0)</f>
        <v>0</v>
      </c>
      <c r="AJ59" s="256">
        <f>IF(AQ25&lt;=10000000,0,IF(AQ25&lt;=20000000,100000,200000))</f>
        <v>0</v>
      </c>
      <c r="AK59" s="255"/>
      <c r="AL59" s="257"/>
      <c r="AM59" s="255"/>
      <c r="AN59" s="258"/>
    </row>
    <row r="60" spans="21:65" ht="25.5" customHeight="1">
      <c r="AC60" s="253">
        <v>7</v>
      </c>
      <c r="AD60" s="254" t="str">
        <f t="shared" si="4"/>
        <v/>
      </c>
      <c r="AE60" s="40" t="str">
        <f t="shared" si="5"/>
        <v/>
      </c>
      <c r="AF60" s="36" t="str">
        <f t="shared" si="7"/>
        <v/>
      </c>
      <c r="AG60" s="255">
        <f t="shared" si="6"/>
        <v>0</v>
      </c>
      <c r="AH60" s="255">
        <f t="shared" si="8"/>
        <v>0</v>
      </c>
      <c r="AI60" s="255">
        <f t="shared" si="9"/>
        <v>0</v>
      </c>
      <c r="AJ60" s="256">
        <f>IF(AQ28&lt;=10000000,0,IF(AQ28&lt;=20000000,100000,200000))</f>
        <v>0</v>
      </c>
      <c r="AK60" s="255">
        <v>0</v>
      </c>
      <c r="AL60" s="257">
        <v>1</v>
      </c>
      <c r="AM60" s="255">
        <v>600000</v>
      </c>
      <c r="AN60" s="258"/>
    </row>
    <row r="61" spans="21:65" ht="25.5" customHeight="1">
      <c r="AC61" s="219"/>
      <c r="AD61" s="45"/>
      <c r="AE61" s="45"/>
      <c r="AF61" s="206"/>
      <c r="AG61" s="260"/>
      <c r="AH61" s="261"/>
      <c r="AI61" s="261"/>
      <c r="AJ61" s="45"/>
      <c r="AK61" s="255">
        <v>1300000</v>
      </c>
      <c r="AL61" s="257">
        <v>0.75</v>
      </c>
      <c r="AM61" s="255">
        <v>275000</v>
      </c>
      <c r="AN61" s="222"/>
    </row>
    <row r="62" spans="21:65" ht="25.5" customHeight="1">
      <c r="AC62" s="219"/>
      <c r="AD62" s="45"/>
      <c r="AE62" s="262"/>
      <c r="AF62" s="263" t="s">
        <v>107</v>
      </c>
      <c r="AG62" s="260"/>
      <c r="AH62" s="260"/>
      <c r="AI62" s="260"/>
      <c r="AJ62" s="45"/>
      <c r="AK62" s="255">
        <v>4100000</v>
      </c>
      <c r="AL62" s="257">
        <v>0.85</v>
      </c>
      <c r="AM62" s="255">
        <v>685000</v>
      </c>
      <c r="AN62" s="222"/>
    </row>
    <row r="63" spans="21:65" ht="25.5" customHeight="1">
      <c r="U63" s="209"/>
      <c r="AC63" s="219"/>
      <c r="AD63" s="45"/>
      <c r="AE63" s="45"/>
      <c r="AF63" s="270">
        <v>3350101</v>
      </c>
      <c r="AG63" s="45"/>
      <c r="AH63" s="45"/>
      <c r="AI63" s="45"/>
      <c r="AJ63" s="45"/>
      <c r="AK63" s="255">
        <v>7700000</v>
      </c>
      <c r="AL63" s="257">
        <v>0.95</v>
      </c>
      <c r="AM63" s="255">
        <v>1455000</v>
      </c>
      <c r="AN63" s="222"/>
    </row>
    <row r="64" spans="21:65" ht="25.5" customHeight="1">
      <c r="AC64" s="219"/>
      <c r="AD64" s="45"/>
      <c r="AE64" s="45"/>
      <c r="AF64" s="45" t="s">
        <v>150</v>
      </c>
      <c r="AG64" s="45"/>
      <c r="AH64" s="45"/>
      <c r="AI64" s="45"/>
      <c r="AJ64" s="45"/>
      <c r="AK64" s="255">
        <v>10000000</v>
      </c>
      <c r="AL64" s="257">
        <v>1</v>
      </c>
      <c r="AM64" s="255">
        <v>1955000</v>
      </c>
      <c r="AN64" s="222"/>
      <c r="BM64" s="45"/>
    </row>
    <row r="65" spans="25:54" ht="25.5" customHeight="1">
      <c r="AC65" s="235"/>
      <c r="AD65" s="44"/>
      <c r="AE65" s="44"/>
      <c r="AF65" s="44"/>
      <c r="AG65" s="44"/>
      <c r="AH65" s="44"/>
      <c r="AI65" s="44"/>
      <c r="AJ65" s="44"/>
      <c r="AK65" s="264"/>
      <c r="AL65" s="265"/>
      <c r="AM65" s="264"/>
      <c r="AN65" s="238"/>
    </row>
    <row r="66" spans="25:54" ht="25.5" customHeight="1"/>
    <row r="67" spans="25:54" ht="25.5" customHeight="1">
      <c r="AB67" s="209"/>
      <c r="AD67" s="45"/>
      <c r="AE67" s="45"/>
    </row>
    <row r="68" spans="25:54" ht="25.5" customHeight="1"/>
    <row r="69" spans="25:54" ht="25.5" customHeight="1">
      <c r="Y69" s="209"/>
      <c r="BB69" s="266"/>
    </row>
    <row r="70" spans="25:54" ht="25.5" customHeight="1"/>
    <row r="71" spans="25:54" ht="25.5" customHeight="1">
      <c r="AZ71" s="267"/>
      <c r="BA71" s="29"/>
    </row>
    <row r="72" spans="25:54" ht="25.5" customHeight="1"/>
    <row r="73" spans="25:54" ht="25.5" customHeight="1"/>
    <row r="74" spans="25:54" ht="25.5" customHeight="1"/>
    <row r="75" spans="25:54" ht="25.5" customHeight="1"/>
    <row r="76" spans="25:54" ht="25.5" customHeight="1"/>
    <row r="77" spans="25:54" ht="25.5" customHeight="1">
      <c r="BB77" s="143"/>
    </row>
    <row r="78" spans="25:54" ht="25.5" customHeight="1"/>
    <row r="79" spans="25:54" ht="30.75" customHeight="1"/>
    <row r="80" spans="25:54" ht="30.75" customHeight="1"/>
    <row r="81" ht="30.75" customHeight="1"/>
    <row r="82" ht="30.75" customHeight="1"/>
    <row r="83" ht="30.75" customHeight="1"/>
    <row r="84" ht="30.75" customHeight="1"/>
    <row r="85" ht="30.75" customHeight="1"/>
    <row r="86" ht="30.75" customHeight="1"/>
    <row r="87" ht="30.75" customHeight="1"/>
    <row r="88" ht="30.75" customHeight="1"/>
    <row r="89" ht="30.75" customHeight="1"/>
    <row r="90" ht="30.75" customHeight="1"/>
    <row r="91" ht="30.75" customHeight="1"/>
    <row r="92" ht="30.75" customHeight="1"/>
    <row r="93" ht="30.75" customHeight="1"/>
    <row r="94" ht="30.75" customHeight="1"/>
    <row r="95" ht="30.75" customHeight="1"/>
    <row r="96" ht="30.75" customHeight="1"/>
    <row r="97" spans="52:65" ht="30.75" customHeight="1"/>
    <row r="98" spans="52:65" ht="30.75" customHeight="1">
      <c r="AZ98" s="209"/>
    </row>
    <row r="99" spans="52:65" ht="30.75" customHeight="1"/>
    <row r="100" spans="52:65" ht="30.75" customHeight="1"/>
    <row r="101" spans="52:65" ht="30.75" customHeight="1"/>
    <row r="102" spans="52:65" ht="30.75" customHeight="1"/>
    <row r="103" spans="52:65" ht="30.75" customHeight="1"/>
    <row r="104" spans="52:65" ht="30.75" customHeight="1"/>
    <row r="105" spans="52:65" ht="30.75" customHeight="1"/>
    <row r="106" spans="52:65" ht="30.75" customHeight="1"/>
    <row r="107" spans="52:65" ht="30.75" customHeight="1">
      <c r="BB107" s="45"/>
      <c r="BC107" s="45"/>
      <c r="BD107" s="45"/>
      <c r="BE107" s="45"/>
      <c r="BF107" s="45"/>
      <c r="BG107" s="45"/>
      <c r="BH107" s="45"/>
      <c r="BI107" s="45"/>
      <c r="BJ107" s="260"/>
      <c r="BK107" s="268"/>
      <c r="BL107" s="260"/>
      <c r="BM107" s="45"/>
    </row>
    <row r="108" spans="52:65" ht="30.75" customHeight="1"/>
    <row r="109" spans="52:65" ht="30.75" customHeight="1">
      <c r="BA109" s="45"/>
    </row>
    <row r="110" spans="52:65" ht="30.75" customHeight="1"/>
    <row r="111" spans="52:65" ht="30.75" customHeight="1"/>
    <row r="112" spans="52:65" ht="30.75" customHeight="1"/>
    <row r="113" ht="30.75" customHeight="1"/>
    <row r="114" ht="30.75" customHeight="1"/>
    <row r="115" ht="30.75" customHeight="1"/>
    <row r="116" ht="30.75" customHeight="1"/>
    <row r="117" ht="30.75" customHeight="1"/>
    <row r="118" ht="30.75" customHeight="1"/>
    <row r="119" ht="30.75" customHeight="1"/>
    <row r="120" ht="30.75" customHeight="1"/>
    <row r="121" ht="30.75" customHeight="1"/>
    <row r="122" ht="30.75" customHeight="1"/>
    <row r="123" ht="30.75" customHeight="1"/>
    <row r="124" ht="30.75" customHeight="1"/>
    <row r="125" ht="30.75" customHeight="1"/>
    <row r="126" ht="30.75" customHeight="1"/>
    <row r="127" ht="30.75" customHeight="1"/>
    <row r="128" ht="30.75" customHeight="1"/>
    <row r="129" ht="90.75" customHeight="1"/>
    <row r="130" ht="15.75" customHeight="1"/>
    <row r="131" ht="15.75" customHeight="1"/>
    <row r="132" ht="15.75" customHeight="1"/>
    <row r="133" ht="15.75" customHeight="1"/>
    <row r="134" ht="15.75" customHeight="1"/>
    <row r="135" ht="15.75" customHeight="1"/>
  </sheetData>
  <sheetProtection password="CA7E" sheet="1" selectLockedCells="1"/>
  <dataConsolidate/>
  <mergeCells count="163">
    <mergeCell ref="AK4:AM4"/>
    <mergeCell ref="AO16:AO18"/>
    <mergeCell ref="AO19:AO21"/>
    <mergeCell ref="AO22:AO24"/>
    <mergeCell ref="AO25:AO27"/>
    <mergeCell ref="AO28:AO30"/>
    <mergeCell ref="AL13:AL15"/>
    <mergeCell ref="AK13:AK15"/>
    <mergeCell ref="AJ13:AJ15"/>
    <mergeCell ref="AJ16:AJ18"/>
    <mergeCell ref="AK16:AK18"/>
    <mergeCell ref="AL16:AL18"/>
    <mergeCell ref="AN19:AN21"/>
    <mergeCell ref="AM19:AM21"/>
    <mergeCell ref="AL19:AL21"/>
    <mergeCell ref="AK22:AK24"/>
    <mergeCell ref="AL22:AL24"/>
    <mergeCell ref="AN28:AN30"/>
    <mergeCell ref="AN25:AN27"/>
    <mergeCell ref="AM28:AM30"/>
    <mergeCell ref="AM25:AM27"/>
    <mergeCell ref="AL28:AL30"/>
    <mergeCell ref="AX10:AX12"/>
    <mergeCell ref="AG52:AG53"/>
    <mergeCell ref="AX25:AX27"/>
    <mergeCell ref="AX28:AX30"/>
    <mergeCell ref="AX22:AX24"/>
    <mergeCell ref="AX19:AX21"/>
    <mergeCell ref="AV10:AV12"/>
    <mergeCell ref="AV28:AV30"/>
    <mergeCell ref="AV16:AV18"/>
    <mergeCell ref="AV19:AV21"/>
    <mergeCell ref="AV22:AV24"/>
    <mergeCell ref="AV13:AV15"/>
    <mergeCell ref="AV25:AV27"/>
    <mergeCell ref="AX13:AX15"/>
    <mergeCell ref="AX16:AX18"/>
    <mergeCell ref="AT10:AT12"/>
    <mergeCell ref="AT13:AT15"/>
    <mergeCell ref="AG10:AG12"/>
    <mergeCell ref="AT19:AT21"/>
    <mergeCell ref="AT22:AT24"/>
    <mergeCell ref="AT25:AT27"/>
    <mergeCell ref="AT28:AT30"/>
    <mergeCell ref="AG28:AG30"/>
    <mergeCell ref="AL10:AL12"/>
    <mergeCell ref="AN48:AO48"/>
    <mergeCell ref="AF52:AF53"/>
    <mergeCell ref="AM16:AM18"/>
    <mergeCell ref="AN16:AN18"/>
    <mergeCell ref="AM22:AM24"/>
    <mergeCell ref="AN22:AN24"/>
    <mergeCell ref="AH28:AH29"/>
    <mergeCell ref="AH22:AH23"/>
    <mergeCell ref="AO13:AO15"/>
    <mergeCell ref="AK25:AK27"/>
    <mergeCell ref="AH13:AH14"/>
    <mergeCell ref="AH16:AH17"/>
    <mergeCell ref="AH19:AH20"/>
    <mergeCell ref="AN37:AO37"/>
    <mergeCell ref="AG13:AG15"/>
    <mergeCell ref="AF13:AF15"/>
    <mergeCell ref="AK19:AK21"/>
    <mergeCell ref="AG19:AG21"/>
    <mergeCell ref="AF19:AF21"/>
    <mergeCell ref="AJ19:AJ21"/>
    <mergeCell ref="AN44:AO45"/>
    <mergeCell ref="AN46:AO46"/>
    <mergeCell ref="AN47:AO47"/>
    <mergeCell ref="AL25:AL27"/>
    <mergeCell ref="AD52:AD53"/>
    <mergeCell ref="AD37:AE37"/>
    <mergeCell ref="AD36:AE36"/>
    <mergeCell ref="AE52:AE53"/>
    <mergeCell ref="AJ28:AJ30"/>
    <mergeCell ref="AG25:AG27"/>
    <mergeCell ref="AF28:AF30"/>
    <mergeCell ref="AF25:AF27"/>
    <mergeCell ref="AG22:AG24"/>
    <mergeCell ref="AJ22:AJ24"/>
    <mergeCell ref="AJ25:AJ27"/>
    <mergeCell ref="AJ52:AJ53"/>
    <mergeCell ref="AD28:AE30"/>
    <mergeCell ref="AD25:AE27"/>
    <mergeCell ref="AM13:AM15"/>
    <mergeCell ref="AC5:AD5"/>
    <mergeCell ref="AE5:AF5"/>
    <mergeCell ref="AE6:AF6"/>
    <mergeCell ref="AC10:AC12"/>
    <mergeCell ref="AC13:AC15"/>
    <mergeCell ref="AC16:AC18"/>
    <mergeCell ref="AC19:AC21"/>
    <mergeCell ref="AC22:AC24"/>
    <mergeCell ref="AF7:AF8"/>
    <mergeCell ref="AD10:AE12"/>
    <mergeCell ref="AD22:AE24"/>
    <mergeCell ref="AD19:AE21"/>
    <mergeCell ref="AD16:AE18"/>
    <mergeCell ref="AD13:AE15"/>
    <mergeCell ref="AF22:AF24"/>
    <mergeCell ref="AC6:AD6"/>
    <mergeCell ref="AF10:AF12"/>
    <mergeCell ref="AF16:AF18"/>
    <mergeCell ref="AC25:AC27"/>
    <mergeCell ref="AP28:AP30"/>
    <mergeCell ref="AQ22:AQ24"/>
    <mergeCell ref="AQ19:AQ21"/>
    <mergeCell ref="AQ28:AQ30"/>
    <mergeCell ref="AQ25:AQ27"/>
    <mergeCell ref="AQ13:AQ15"/>
    <mergeCell ref="AQ16:AQ18"/>
    <mergeCell ref="AO10:AO12"/>
    <mergeCell ref="AH10:AH11"/>
    <mergeCell ref="AH25:AH26"/>
    <mergeCell ref="AK28:AK30"/>
    <mergeCell ref="AQ10:AQ12"/>
    <mergeCell ref="AN10:AN12"/>
    <mergeCell ref="AM10:AM12"/>
    <mergeCell ref="AK10:AK12"/>
    <mergeCell ref="AJ10:AJ12"/>
    <mergeCell ref="AP10:AP12"/>
    <mergeCell ref="AP13:AP15"/>
    <mergeCell ref="AP16:AP18"/>
    <mergeCell ref="AP19:AP21"/>
    <mergeCell ref="AP22:AP24"/>
    <mergeCell ref="AP25:AP27"/>
    <mergeCell ref="AN13:AN15"/>
    <mergeCell ref="J14:K14"/>
    <mergeCell ref="J15:K15"/>
    <mergeCell ref="B12:E12"/>
    <mergeCell ref="B25:E26"/>
    <mergeCell ref="B27:E28"/>
    <mergeCell ref="F25:G26"/>
    <mergeCell ref="F27:G28"/>
    <mergeCell ref="B24:E24"/>
    <mergeCell ref="F24:G24"/>
    <mergeCell ref="H24:I24"/>
    <mergeCell ref="H25:I26"/>
    <mergeCell ref="H27:I28"/>
    <mergeCell ref="B33:AA33"/>
    <mergeCell ref="B32:V32"/>
    <mergeCell ref="B34:J34"/>
    <mergeCell ref="B31:L31"/>
    <mergeCell ref="AI10:AI11"/>
    <mergeCell ref="AI13:AI14"/>
    <mergeCell ref="AI16:AI17"/>
    <mergeCell ref="AI19:AI20"/>
    <mergeCell ref="AI22:AI23"/>
    <mergeCell ref="AI25:AI26"/>
    <mergeCell ref="AI28:AI29"/>
    <mergeCell ref="J16:K16"/>
    <mergeCell ref="J17:K17"/>
    <mergeCell ref="J18:K18"/>
    <mergeCell ref="J19:K19"/>
    <mergeCell ref="K24:L24"/>
    <mergeCell ref="S12:Z12"/>
    <mergeCell ref="P13:P19"/>
    <mergeCell ref="K25:L26"/>
    <mergeCell ref="K27:L28"/>
    <mergeCell ref="AG16:AG18"/>
    <mergeCell ref="AC28:AC30"/>
    <mergeCell ref="J12:K12"/>
    <mergeCell ref="J13:K13"/>
  </mergeCells>
  <phoneticPr fontId="1"/>
  <dataValidations count="10">
    <dataValidation showDropDown="1" showInputMessage="1" showErrorMessage="1" sqref="B24" xr:uid="{00000000-0002-0000-0000-000000000000}"/>
    <dataValidation type="list" allowBlank="1" showInputMessage="1" showErrorMessage="1" error="非自発軽減に該当する際の計算をする場合は「該当」と入力してください。それ以外は何も入力しないでください。" sqref="F13:F19" xr:uid="{00000000-0002-0000-0000-000001000000}">
      <formula1>"　,該当"</formula1>
    </dataValidation>
    <dataValidation type="list" allowBlank="1" showInputMessage="1" showErrorMessage="1" error="「昭和」「平成」「令和」のいずれかを入力して下さい。" sqref="B13:B19" xr:uid="{00000000-0002-0000-0000-000002000000}">
      <formula1>"昭和, 平成,令和"</formula1>
    </dataValidation>
    <dataValidation type="list" allowBlank="1" showInputMessage="1" showErrorMessage="1" error="「01」から「12」までの数値を入力してください。（1～9は二桁で入力してください）" sqref="D13:D19" xr:uid="{00000000-0002-0000-0000-000003000000}">
      <formula1>"01, 02, 03, 04, 05, 06, 07, 08, 09, 10, 11, 12"</formula1>
    </dataValidation>
    <dataValidation type="list" allowBlank="1" showInputMessage="1" showErrorMessage="1" error="「01」から「31」までの数値を入力してください。（1～9は二桁で入力してください）" sqref="E13:E19" xr:uid="{00000000-0002-0000-0000-000004000000}">
      <formula1>"01, 02, 03, 04, 05, 06, 07, 08, 09, 10, 11, 12, 13, 14, 15, 16, 17, 18, 19, 20, 21, 22, 23, 24, 25, 26, 27, 28, 29, 30, 31"</formula1>
    </dataValidation>
    <dataValidation type="list" errorStyle="information" allowBlank="1" showDropDown="1" showInputMessage="1" errorTitle="必ずお読みください" error="税率が確定する７月までは、平成２６年度の税率をもとに計算しています。_x000a__x000a_試算結果は概算であり、実際の税額と異なる場合があります。" sqref="T13" xr:uid="{00000000-0002-0000-0000-000005000000}">
      <formula1>"25"</formula1>
    </dataValidation>
    <dataValidation type="list" allowBlank="1" showInputMessage="1" showErrorMessage="1" error="「１」から「１２」までの数字を入力してください。" sqref="V13" xr:uid="{00000000-0002-0000-0000-000006000000}">
      <formula1>"1,2,3,4,5,6,7,8,9,10,11,12"</formula1>
    </dataValidation>
    <dataValidation type="list" allowBlank="1" showInputMessage="1" showErrorMessage="1" error="「１」から「３１」までの数字を入力してください。（存在する日付を入力してください）" sqref="X13" xr:uid="{00000000-0002-0000-0000-000007000000}">
      <formula1>"1,2,3,4,5,6,7,8,9,10,11,12,13,14,15,16,17,18,19,20,21,22,23,24,25,26,27,28,29,30,31"</formula1>
    </dataValidation>
    <dataValidation type="list" allowBlank="1" showInputMessage="1" showErrorMessage="1" error="試算したい方の生年月日を必ず二桁で入力してください。_x000a_（1～9は「01」のように入力してください。）" sqref="C13:C19" xr:uid="{00000000-0002-0000-0000-000008000000}">
      <formula1>"01, 02, 03, 04, 05, 06, 07, 08, 09, 10, 11, 12, 13, 14, 15, 16, 17, 18, 19, 20, 21, 22, 23, 24, 25, 26, 27, 28, 29, 30, 31, 32, 33, 34, 35, 36, 37, 38, 39, 40, 41, 42, 43, 44, 45, 46, 47, 48, 49, 50, 51, 52, 53, 54, 55, 56, 57, 58, 59, 60, 61, 62, 63, 64"</formula1>
    </dataValidation>
    <dataValidation type="list" allowBlank="1" showInputMessage="1" showErrorMessage="1" sqref="H13:H19" xr:uid="{00000000-0002-0000-0000-000009000000}">
      <formula1>"有,無"</formula1>
    </dataValidation>
  </dataValidations>
  <hyperlinks>
    <hyperlink ref="B34" r:id="rId1" xr:uid="{F029B438-3B95-45A2-A707-3D70CD7AED95}"/>
    <hyperlink ref="B31:L31" r:id="rId2" display="https://www.city.fukushima.fukushima.jp/kokuho-shikaku/kurashi/kokuho/hokenkyufu/sedo/gennmenn/syotoku.html" xr:uid="{45E35DB0-078C-4095-B4EA-01B0617B65DC}"/>
  </hyperlinks>
  <printOptions horizontalCentered="1" verticalCentered="1"/>
  <pageMargins left="0.70866141732283472" right="0.59055118110236227" top="0.74803149606299213" bottom="0.27559055118110237" header="0.31496062992125984" footer="0.31496062992125984"/>
  <pageSetup paperSize="9" scale="66" orientation="landscape" r:id="rId3"/>
  <rowBreaks count="1" manualBreakCount="1">
    <brk id="9" max="23" man="1"/>
  </rowBreaks>
  <drawing r:id="rId4"/>
  <legacyDrawing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dimension ref="B1:AS153"/>
  <sheetViews>
    <sheetView topLeftCell="A103" zoomScale="70" zoomScaleNormal="70" workbookViewId="0">
      <selection activeCell="U129" sqref="U129"/>
    </sheetView>
  </sheetViews>
  <sheetFormatPr defaultRowHeight="13.5"/>
  <cols>
    <col min="1" max="1" width="2.25" customWidth="1"/>
    <col min="3" max="3" width="3.25" customWidth="1"/>
    <col min="8" max="8" width="2.625" customWidth="1"/>
    <col min="11" max="11" width="2.875" customWidth="1"/>
    <col min="18" max="18" width="13.25" customWidth="1"/>
    <col min="19" max="19" width="2.625" customWidth="1"/>
    <col min="24" max="24" width="3.625" customWidth="1"/>
    <col min="25" max="25" width="3.75" customWidth="1"/>
    <col min="30" max="30" width="13.75" bestFit="1" customWidth="1"/>
    <col min="31" max="31" width="9" customWidth="1"/>
    <col min="32" max="32" width="3.25" customWidth="1"/>
    <col min="33" max="33" width="9.125" customWidth="1"/>
    <col min="34" max="34" width="3.25" customWidth="1"/>
    <col min="35" max="35" width="9.125" customWidth="1"/>
    <col min="36" max="36" width="3.25" customWidth="1"/>
    <col min="37" max="37" width="2.125" customWidth="1"/>
    <col min="38" max="38" width="1.125" customWidth="1"/>
  </cols>
  <sheetData>
    <row r="1" spans="2:37">
      <c r="B1" s="1" t="s">
        <v>20</v>
      </c>
      <c r="Q1" s="12"/>
      <c r="R1" s="12"/>
      <c r="S1" s="12"/>
      <c r="T1" s="12"/>
      <c r="U1" s="12"/>
      <c r="V1" s="12"/>
      <c r="W1" s="12"/>
      <c r="X1" s="12"/>
      <c r="Y1" s="12"/>
      <c r="Z1" s="12"/>
    </row>
    <row r="2" spans="2:37" ht="24">
      <c r="B2" s="1" t="s">
        <v>45</v>
      </c>
      <c r="Q2" s="12"/>
      <c r="R2" s="17" t="s">
        <v>86</v>
      </c>
      <c r="S2" s="12"/>
      <c r="T2" s="12"/>
      <c r="U2" s="12"/>
      <c r="V2" s="12"/>
      <c r="W2" s="12"/>
      <c r="X2" s="12"/>
      <c r="Y2" s="12"/>
      <c r="Z2" s="12"/>
      <c r="AC2" s="12"/>
      <c r="AD2" s="12"/>
      <c r="AE2" s="12"/>
      <c r="AF2" s="12"/>
      <c r="AG2" s="12"/>
      <c r="AH2" s="12"/>
      <c r="AI2" s="12"/>
      <c r="AJ2" s="12"/>
      <c r="AK2" s="12"/>
    </row>
    <row r="3" spans="2:37" ht="21.75" thickBot="1">
      <c r="B3" s="1" t="s">
        <v>34</v>
      </c>
      <c r="C3" s="3"/>
      <c r="D3" s="3"/>
      <c r="E3" s="3"/>
      <c r="F3" s="3"/>
      <c r="G3" s="3"/>
      <c r="H3" s="3"/>
      <c r="I3" s="3"/>
      <c r="J3" s="3"/>
      <c r="Q3" s="12"/>
      <c r="R3" s="12"/>
      <c r="S3" s="12"/>
      <c r="T3" s="12"/>
      <c r="U3" s="12"/>
      <c r="V3" s="12"/>
      <c r="W3" s="12"/>
      <c r="X3" s="12"/>
      <c r="Y3" s="12"/>
      <c r="Z3" s="12"/>
      <c r="AC3" s="12"/>
      <c r="AD3" s="12"/>
      <c r="AE3" s="12"/>
      <c r="AF3" s="12"/>
      <c r="AG3" s="12"/>
      <c r="AH3" s="12"/>
      <c r="AI3" s="12"/>
      <c r="AJ3" s="12"/>
      <c r="AK3" s="12"/>
    </row>
    <row r="4" spans="2:37" ht="21.75" thickBot="1">
      <c r="B4" s="1" t="s">
        <v>31</v>
      </c>
      <c r="C4" s="3"/>
      <c r="D4" s="3"/>
      <c r="E4" s="3"/>
      <c r="F4" s="3"/>
      <c r="G4" s="3"/>
      <c r="H4" s="3"/>
      <c r="I4" s="3"/>
      <c r="J4" s="3"/>
      <c r="AC4" s="12"/>
      <c r="AD4" s="21" t="s">
        <v>72</v>
      </c>
      <c r="AE4" s="408" t="s">
        <v>14</v>
      </c>
      <c r="AF4" s="409"/>
      <c r="AG4" s="409" t="s">
        <v>15</v>
      </c>
      <c r="AH4" s="409"/>
      <c r="AI4" s="409" t="s">
        <v>16</v>
      </c>
      <c r="AJ4" s="410"/>
      <c r="AK4" s="12"/>
    </row>
    <row r="5" spans="2:37">
      <c r="B5" s="1" t="s">
        <v>32</v>
      </c>
      <c r="AC5" s="12"/>
      <c r="AD5" s="415" t="s">
        <v>73</v>
      </c>
      <c r="AE5" s="416" t="s">
        <v>74</v>
      </c>
      <c r="AF5" s="418" t="s">
        <v>75</v>
      </c>
      <c r="AG5" s="411" t="s">
        <v>76</v>
      </c>
      <c r="AH5" s="418" t="s">
        <v>75</v>
      </c>
      <c r="AI5" s="411" t="s">
        <v>77</v>
      </c>
      <c r="AJ5" s="413" t="s">
        <v>75</v>
      </c>
      <c r="AK5" s="12"/>
    </row>
    <row r="6" spans="2:37">
      <c r="B6" s="1" t="s">
        <v>33</v>
      </c>
      <c r="AC6" s="12"/>
      <c r="AD6" s="385"/>
      <c r="AE6" s="416"/>
      <c r="AF6" s="418"/>
      <c r="AG6" s="411"/>
      <c r="AH6" s="418"/>
      <c r="AI6" s="411"/>
      <c r="AJ6" s="413"/>
      <c r="AK6" s="12"/>
    </row>
    <row r="7" spans="2:37">
      <c r="AC7" s="12"/>
      <c r="AD7" s="385"/>
      <c r="AE7" s="417"/>
      <c r="AF7" s="419"/>
      <c r="AG7" s="412"/>
      <c r="AH7" s="419"/>
      <c r="AI7" s="412"/>
      <c r="AJ7" s="414"/>
      <c r="AK7" s="12"/>
    </row>
    <row r="8" spans="2:37" ht="14.25" customHeight="1">
      <c r="AC8" s="12"/>
      <c r="AD8" s="385" t="s">
        <v>78</v>
      </c>
      <c r="AE8" s="396">
        <v>17800</v>
      </c>
      <c r="AF8" s="390" t="s">
        <v>79</v>
      </c>
      <c r="AG8" s="393">
        <v>6000</v>
      </c>
      <c r="AH8" s="401" t="s">
        <v>79</v>
      </c>
      <c r="AI8" s="393">
        <v>7800</v>
      </c>
      <c r="AJ8" s="404" t="s">
        <v>79</v>
      </c>
      <c r="AK8" s="12"/>
    </row>
    <row r="9" spans="2:37" ht="13.5" customHeight="1">
      <c r="AC9" s="12"/>
      <c r="AD9" s="386"/>
      <c r="AE9" s="397"/>
      <c r="AF9" s="391"/>
      <c r="AG9" s="394"/>
      <c r="AH9" s="402"/>
      <c r="AI9" s="394"/>
      <c r="AJ9" s="405"/>
      <c r="AK9" s="12"/>
    </row>
    <row r="10" spans="2:37">
      <c r="AC10" s="12"/>
      <c r="AD10" s="22" t="s">
        <v>80</v>
      </c>
      <c r="AE10" s="398"/>
      <c r="AF10" s="399"/>
      <c r="AG10" s="400"/>
      <c r="AH10" s="403"/>
      <c r="AI10" s="400"/>
      <c r="AJ10" s="407"/>
      <c r="AK10" s="12"/>
    </row>
    <row r="11" spans="2:37" ht="14.25" customHeight="1">
      <c r="C11" s="8"/>
      <c r="I11" s="1"/>
      <c r="AC11" s="12"/>
      <c r="AD11" s="385" t="s">
        <v>81</v>
      </c>
      <c r="AE11" s="387">
        <v>19700</v>
      </c>
      <c r="AF11" s="390" t="s">
        <v>79</v>
      </c>
      <c r="AG11" s="393">
        <v>6600</v>
      </c>
      <c r="AH11" s="390" t="s">
        <v>79</v>
      </c>
      <c r="AI11" s="393">
        <v>5700</v>
      </c>
      <c r="AJ11" s="404" t="s">
        <v>79</v>
      </c>
      <c r="AK11" s="12"/>
    </row>
    <row r="12" spans="2:37" ht="14.25" customHeight="1">
      <c r="H12" s="4"/>
      <c r="I12" s="1"/>
      <c r="AC12" s="12"/>
      <c r="AD12" s="386"/>
      <c r="AE12" s="388"/>
      <c r="AF12" s="391"/>
      <c r="AG12" s="394"/>
      <c r="AH12" s="391"/>
      <c r="AI12" s="394"/>
      <c r="AJ12" s="405"/>
      <c r="AK12" s="12"/>
    </row>
    <row r="13" spans="2:37" ht="14.25" thickBot="1">
      <c r="B13" s="1"/>
      <c r="I13" s="1"/>
      <c r="AC13" s="12"/>
      <c r="AD13" s="23" t="s">
        <v>82</v>
      </c>
      <c r="AE13" s="389"/>
      <c r="AF13" s="392"/>
      <c r="AG13" s="395"/>
      <c r="AH13" s="392"/>
      <c r="AI13" s="395"/>
      <c r="AJ13" s="406"/>
      <c r="AK13" s="12"/>
    </row>
    <row r="14" spans="2:37">
      <c r="B14" s="1"/>
      <c r="I14" s="1"/>
    </row>
    <row r="15" spans="2:37">
      <c r="B15" s="1"/>
    </row>
    <row r="16" spans="2:37" ht="21">
      <c r="B16" s="1"/>
      <c r="C16" s="5"/>
      <c r="D16" s="5"/>
      <c r="E16" s="5"/>
      <c r="F16" s="5"/>
      <c r="G16" s="5"/>
      <c r="H16" s="5"/>
      <c r="I16" s="5"/>
      <c r="J16" s="5"/>
      <c r="L16" s="2"/>
    </row>
    <row r="17" spans="2:45">
      <c r="B17" s="10"/>
      <c r="E17" s="9"/>
      <c r="F17" s="8"/>
      <c r="H17" s="1"/>
      <c r="I17" s="6"/>
      <c r="J17" s="6"/>
      <c r="K17" s="1"/>
      <c r="L17" s="1"/>
      <c r="M17" s="1"/>
      <c r="N17" s="1"/>
    </row>
    <row r="18" spans="2:45">
      <c r="B18" s="1"/>
      <c r="C18" s="1"/>
      <c r="D18" s="1"/>
      <c r="E18" s="1"/>
      <c r="H18" s="1"/>
      <c r="K18" s="1"/>
      <c r="L18" s="1"/>
      <c r="M18" s="1"/>
      <c r="N18" s="1"/>
    </row>
    <row r="19" spans="2:45">
      <c r="B19" s="1"/>
      <c r="C19" s="1"/>
      <c r="D19" s="1"/>
      <c r="E19" s="1"/>
      <c r="H19" s="1"/>
      <c r="K19" s="1"/>
      <c r="L19" s="1"/>
      <c r="M19" s="1"/>
      <c r="N19" s="1"/>
      <c r="P19" s="7"/>
    </row>
    <row r="20" spans="2:45">
      <c r="B20" s="1"/>
      <c r="C20" s="1"/>
      <c r="D20" s="1"/>
      <c r="E20" s="1"/>
      <c r="K20" s="1"/>
      <c r="L20" s="1"/>
      <c r="M20" s="1"/>
      <c r="N20" s="1"/>
      <c r="P20" s="7"/>
    </row>
    <row r="21" spans="2:45">
      <c r="E21" s="1"/>
      <c r="N21" s="1"/>
    </row>
    <row r="22" spans="2:45" ht="13.5" customHeight="1">
      <c r="P22" s="7"/>
    </row>
    <row r="23" spans="2:45" ht="13.5" customHeight="1">
      <c r="P23" s="7"/>
    </row>
    <row r="24" spans="2:45" ht="13.5" customHeight="1">
      <c r="AK24" s="12"/>
      <c r="AL24" s="12"/>
      <c r="AM24" s="12"/>
      <c r="AN24" s="12"/>
      <c r="AO24" s="12"/>
      <c r="AP24" s="12"/>
      <c r="AQ24" s="12"/>
      <c r="AR24" s="12"/>
      <c r="AS24" s="12"/>
    </row>
    <row r="26" spans="2:45" ht="13.5" customHeight="1">
      <c r="R26" s="16" t="s">
        <v>44</v>
      </c>
      <c r="S26" s="16"/>
      <c r="T26" s="16"/>
      <c r="U26" s="16"/>
      <c r="V26" s="16"/>
      <c r="W26" s="16"/>
      <c r="X26" s="16"/>
    </row>
    <row r="28" spans="2:45" ht="6.75" customHeight="1"/>
    <row r="29" spans="2:45" ht="6.75" customHeight="1"/>
    <row r="30" spans="2:45" ht="6.75" customHeight="1"/>
    <row r="31" spans="2:45" ht="6.75" customHeight="1"/>
    <row r="32" spans="2:45" ht="6.75" customHeight="1"/>
    <row r="33" spans="9:23" ht="6" customHeight="1"/>
    <row r="36" spans="9:23">
      <c r="I36" s="12"/>
      <c r="J36" s="12"/>
      <c r="K36" s="12"/>
      <c r="L36" s="12"/>
      <c r="M36" s="12"/>
      <c r="N36" s="12"/>
      <c r="O36" s="12"/>
      <c r="P36" s="12"/>
      <c r="Q36" s="12"/>
    </row>
    <row r="37" spans="9:23">
      <c r="I37" s="12"/>
      <c r="J37" s="12"/>
      <c r="K37" s="12"/>
      <c r="L37" s="12"/>
      <c r="M37" s="12"/>
      <c r="N37" s="12"/>
      <c r="O37" s="12"/>
      <c r="P37" s="12"/>
      <c r="Q37" s="12"/>
      <c r="R37" s="12"/>
      <c r="S37" s="12"/>
      <c r="T37" s="12"/>
      <c r="U37" s="12"/>
      <c r="V37" s="12"/>
      <c r="W37" s="12"/>
    </row>
    <row r="38" spans="9:23">
      <c r="I38" s="12"/>
      <c r="J38" s="12"/>
      <c r="K38" s="12"/>
      <c r="L38" s="12"/>
      <c r="M38" s="12"/>
      <c r="N38" s="12"/>
      <c r="O38" s="12"/>
      <c r="P38" s="12"/>
      <c r="Q38" s="12"/>
      <c r="R38" s="12"/>
      <c r="S38" s="12"/>
      <c r="T38" s="12"/>
      <c r="U38" s="12"/>
      <c r="V38" s="12"/>
      <c r="W38" s="12"/>
    </row>
    <row r="39" spans="9:23">
      <c r="I39" s="12"/>
      <c r="J39" s="12"/>
      <c r="K39" s="12"/>
      <c r="L39" s="12"/>
      <c r="M39" s="12"/>
      <c r="N39" s="12"/>
      <c r="O39" s="12"/>
      <c r="P39" s="12"/>
      <c r="Q39" s="12"/>
      <c r="R39" s="12"/>
      <c r="S39" s="12"/>
      <c r="T39" s="12"/>
      <c r="U39" s="12"/>
      <c r="V39" s="12"/>
      <c r="W39" s="12"/>
    </row>
    <row r="40" spans="9:23">
      <c r="I40" s="12"/>
      <c r="J40" s="12"/>
      <c r="K40" s="12"/>
      <c r="L40" s="12"/>
      <c r="M40" s="12"/>
      <c r="N40" s="12"/>
      <c r="O40" s="12"/>
      <c r="P40" s="12"/>
      <c r="Q40" s="12"/>
      <c r="R40" s="12"/>
      <c r="S40" s="12"/>
      <c r="T40" s="12"/>
      <c r="U40" s="12"/>
      <c r="V40" s="12"/>
      <c r="W40" s="12"/>
    </row>
    <row r="41" spans="9:23">
      <c r="I41" s="12"/>
      <c r="J41" s="12"/>
      <c r="K41" s="12"/>
      <c r="L41" s="12"/>
      <c r="M41" s="12"/>
      <c r="N41" s="12"/>
      <c r="O41" s="12"/>
      <c r="P41" s="12"/>
      <c r="Q41" s="12"/>
      <c r="R41" s="12"/>
      <c r="S41" s="12"/>
      <c r="T41" s="12"/>
      <c r="U41" s="12"/>
      <c r="V41" s="12"/>
      <c r="W41" s="12"/>
    </row>
    <row r="42" spans="9:23">
      <c r="I42" s="12"/>
      <c r="J42" s="12"/>
      <c r="K42" s="12"/>
      <c r="L42" s="12"/>
      <c r="M42" s="12"/>
      <c r="N42" s="12"/>
      <c r="O42" s="12"/>
      <c r="P42" s="12"/>
      <c r="Q42" s="12"/>
      <c r="R42" s="12"/>
      <c r="S42" s="12"/>
      <c r="T42" s="12"/>
      <c r="U42" s="12"/>
      <c r="V42" s="12"/>
      <c r="W42" s="12"/>
    </row>
    <row r="43" spans="9:23">
      <c r="I43" s="12"/>
      <c r="J43" s="12"/>
      <c r="K43" s="12"/>
      <c r="L43" s="12"/>
      <c r="M43" s="12"/>
      <c r="N43" s="12"/>
      <c r="O43" s="12"/>
      <c r="P43" s="12"/>
      <c r="Q43" s="12"/>
      <c r="R43" s="12"/>
      <c r="S43" s="12"/>
      <c r="T43" s="12"/>
      <c r="U43" s="12"/>
      <c r="V43" s="12"/>
      <c r="W43" s="12"/>
    </row>
    <row r="44" spans="9:23">
      <c r="I44" s="12"/>
      <c r="J44" s="12"/>
      <c r="K44" s="12"/>
      <c r="L44" s="12"/>
      <c r="M44" s="12"/>
      <c r="N44" s="12"/>
      <c r="O44" s="12"/>
      <c r="P44" s="12"/>
      <c r="Q44" s="12"/>
      <c r="R44" s="12"/>
      <c r="S44" s="12"/>
      <c r="T44" s="12"/>
      <c r="U44" s="12"/>
      <c r="V44" s="12"/>
      <c r="W44" s="12"/>
    </row>
    <row r="45" spans="9:23">
      <c r="I45" s="12"/>
      <c r="J45" s="12"/>
      <c r="K45" s="12"/>
      <c r="L45" s="12"/>
      <c r="M45" s="12"/>
      <c r="N45" s="12"/>
      <c r="O45" s="12"/>
      <c r="P45" s="12"/>
      <c r="Q45" s="12"/>
      <c r="R45" s="12"/>
      <c r="S45" s="12"/>
      <c r="T45" s="12"/>
      <c r="U45" s="12"/>
      <c r="V45" s="12"/>
      <c r="W45" s="12"/>
    </row>
    <row r="46" spans="9:23">
      <c r="I46" s="12"/>
      <c r="J46" s="12"/>
      <c r="K46" s="12"/>
      <c r="L46" s="12"/>
      <c r="M46" s="12"/>
      <c r="N46" s="12"/>
      <c r="O46" s="12"/>
      <c r="P46" s="12"/>
      <c r="Q46" s="12"/>
      <c r="R46" s="12"/>
      <c r="S46" s="12"/>
      <c r="T46" s="12"/>
      <c r="U46" s="12"/>
      <c r="V46" s="12"/>
      <c r="W46" s="12"/>
    </row>
    <row r="47" spans="9:23">
      <c r="I47" s="12"/>
      <c r="J47" s="12"/>
      <c r="K47" s="12"/>
      <c r="L47" s="12"/>
      <c r="M47" s="12"/>
      <c r="N47" s="12"/>
      <c r="O47" s="12"/>
      <c r="P47" s="12"/>
      <c r="Q47" s="12"/>
      <c r="R47" s="12"/>
      <c r="S47" s="12"/>
      <c r="T47" s="12"/>
      <c r="U47" s="12"/>
      <c r="V47" s="12"/>
      <c r="W47" s="12"/>
    </row>
    <row r="48" spans="9:23">
      <c r="I48" s="12"/>
      <c r="J48" s="12"/>
      <c r="K48" s="12"/>
      <c r="L48" s="12"/>
      <c r="M48" s="12"/>
      <c r="N48" s="12"/>
      <c r="O48" s="12"/>
      <c r="P48" s="12"/>
      <c r="Q48" s="12"/>
      <c r="R48" s="12"/>
      <c r="S48" s="12"/>
      <c r="T48" s="12"/>
      <c r="U48" s="12"/>
      <c r="V48" s="12"/>
      <c r="W48" s="12"/>
    </row>
    <row r="49" spans="3:26">
      <c r="I49" s="12"/>
      <c r="J49" s="12"/>
      <c r="K49" s="12"/>
      <c r="L49" s="12"/>
      <c r="M49" s="12"/>
      <c r="N49" s="12"/>
      <c r="O49" s="12"/>
      <c r="P49" s="12"/>
      <c r="Q49" s="12"/>
      <c r="R49" s="12"/>
      <c r="S49" s="12"/>
      <c r="T49" s="12"/>
      <c r="U49" s="12"/>
      <c r="V49" s="12"/>
      <c r="W49" s="12"/>
    </row>
    <row r="50" spans="3:26">
      <c r="I50" s="12"/>
      <c r="J50" s="12"/>
      <c r="K50" s="12"/>
      <c r="L50" s="12"/>
      <c r="M50" s="12"/>
      <c r="N50" s="12"/>
      <c r="O50" s="12"/>
      <c r="P50" s="12"/>
      <c r="Q50" s="12"/>
      <c r="R50" s="12"/>
      <c r="S50" s="12"/>
      <c r="T50" s="12"/>
      <c r="U50" s="12"/>
      <c r="V50" s="12"/>
      <c r="W50" s="12"/>
    </row>
    <row r="51" spans="3:26">
      <c r="I51" s="12"/>
      <c r="J51" s="12"/>
      <c r="K51" s="12"/>
      <c r="L51" s="12"/>
      <c r="M51" s="12"/>
      <c r="N51" s="12"/>
      <c r="O51" s="12"/>
      <c r="P51" s="12"/>
      <c r="Q51" s="12"/>
      <c r="R51" s="12"/>
      <c r="S51" s="12"/>
      <c r="T51" s="12"/>
      <c r="U51" s="12"/>
      <c r="V51" s="12"/>
      <c r="W51" s="12"/>
    </row>
    <row r="52" spans="3:26">
      <c r="C52" s="12"/>
      <c r="D52" s="12"/>
      <c r="E52" s="12"/>
      <c r="F52" s="12"/>
      <c r="I52" s="12"/>
      <c r="J52" s="12"/>
      <c r="K52" s="12"/>
      <c r="L52" s="12"/>
      <c r="M52" s="12"/>
      <c r="N52" s="12"/>
      <c r="O52" s="12"/>
      <c r="P52" s="12"/>
      <c r="Q52" s="12"/>
    </row>
    <row r="53" spans="3:26">
      <c r="C53" s="18"/>
      <c r="D53" s="11"/>
      <c r="E53" s="11"/>
      <c r="F53" s="11"/>
      <c r="I53" s="12"/>
      <c r="J53" s="12"/>
      <c r="K53" s="12"/>
      <c r="L53" s="12"/>
      <c r="M53" s="12"/>
      <c r="N53" s="12"/>
      <c r="O53" s="12"/>
      <c r="P53" s="12"/>
      <c r="Q53" s="12"/>
    </row>
    <row r="54" spans="3:26" ht="6.75" customHeight="1">
      <c r="C54" s="12"/>
      <c r="D54" s="12"/>
      <c r="E54" s="12"/>
      <c r="F54" s="12"/>
      <c r="I54" s="12"/>
      <c r="J54" s="12"/>
      <c r="K54" s="12"/>
      <c r="L54" s="12"/>
      <c r="M54" s="12"/>
      <c r="N54" s="12"/>
      <c r="O54" s="12"/>
      <c r="P54" s="12"/>
      <c r="Q54" s="12"/>
      <c r="T54" s="12"/>
    </row>
    <row r="55" spans="3:26">
      <c r="I55" s="12"/>
      <c r="J55" s="12"/>
      <c r="K55" s="12"/>
      <c r="L55" s="12"/>
      <c r="M55" s="12"/>
      <c r="N55" s="12"/>
      <c r="O55" s="12"/>
      <c r="P55" s="12"/>
      <c r="Q55" s="12"/>
      <c r="T55" s="12"/>
    </row>
    <row r="56" spans="3:26">
      <c r="I56" s="12"/>
      <c r="J56" s="12"/>
      <c r="K56" s="12"/>
      <c r="L56" s="12"/>
      <c r="M56" s="12"/>
      <c r="N56" s="12"/>
      <c r="O56" s="12"/>
      <c r="P56" s="12"/>
      <c r="Q56" s="12"/>
      <c r="T56" s="12"/>
    </row>
    <row r="57" spans="3:26">
      <c r="I57" s="12"/>
      <c r="J57" s="12"/>
      <c r="K57" s="12"/>
      <c r="L57" s="12"/>
      <c r="M57" s="12"/>
      <c r="N57" s="12"/>
      <c r="O57" s="12"/>
      <c r="P57" s="12"/>
      <c r="Q57" s="12"/>
      <c r="T57" s="12"/>
    </row>
    <row r="58" spans="3:26">
      <c r="J58" s="12"/>
      <c r="K58" s="12"/>
      <c r="L58" s="12"/>
      <c r="M58" s="12"/>
      <c r="N58" s="12"/>
      <c r="O58" s="12"/>
      <c r="P58" s="12"/>
      <c r="Q58" s="12"/>
      <c r="R58" s="12"/>
      <c r="T58" s="12"/>
    </row>
    <row r="59" spans="3:26" ht="21">
      <c r="J59" s="12"/>
      <c r="K59" s="13" t="s">
        <v>43</v>
      </c>
      <c r="L59" s="12"/>
      <c r="M59" s="12"/>
      <c r="N59" s="12"/>
      <c r="O59" s="12"/>
      <c r="P59" s="12"/>
      <c r="Q59" s="12"/>
      <c r="R59" s="12"/>
      <c r="S59" s="12"/>
      <c r="T59" s="12"/>
    </row>
    <row r="60" spans="3:26">
      <c r="J60" s="12"/>
      <c r="K60" s="12"/>
      <c r="L60" s="12"/>
      <c r="M60" s="12"/>
      <c r="N60" s="12"/>
      <c r="O60" s="12"/>
      <c r="P60" s="12"/>
      <c r="Q60" s="12"/>
      <c r="R60" s="12"/>
      <c r="S60" s="12"/>
      <c r="T60" s="12"/>
    </row>
    <row r="61" spans="3:26">
      <c r="J61" s="12"/>
      <c r="K61" s="14" t="s">
        <v>46</v>
      </c>
      <c r="L61" s="12"/>
      <c r="M61" s="12"/>
      <c r="N61" s="12"/>
      <c r="O61" s="12"/>
      <c r="P61" s="12"/>
      <c r="Q61" s="12"/>
      <c r="R61" s="12"/>
      <c r="S61" s="12"/>
      <c r="T61" s="12"/>
    </row>
    <row r="62" spans="3:26">
      <c r="J62" s="12"/>
      <c r="K62" s="12"/>
      <c r="L62" s="12"/>
      <c r="M62" s="12"/>
      <c r="N62" s="12"/>
      <c r="O62" s="12"/>
      <c r="P62" s="12"/>
      <c r="Q62" s="12"/>
      <c r="R62" s="12"/>
      <c r="S62" s="12"/>
      <c r="T62" s="12"/>
    </row>
    <row r="63" spans="3:26">
      <c r="J63" s="12"/>
      <c r="K63" s="12"/>
      <c r="L63" s="12"/>
      <c r="M63" s="12"/>
      <c r="N63" s="12"/>
      <c r="O63" s="12"/>
      <c r="P63" s="12"/>
      <c r="Q63" s="12"/>
      <c r="R63" s="12"/>
      <c r="S63" s="12"/>
      <c r="T63" s="12"/>
      <c r="U63" s="12"/>
      <c r="V63" s="12"/>
      <c r="W63" s="12"/>
      <c r="X63" s="12"/>
      <c r="Y63" s="12"/>
      <c r="Z63" s="12"/>
    </row>
    <row r="64" spans="3:26">
      <c r="J64" s="12"/>
      <c r="K64" s="12"/>
      <c r="L64" s="12"/>
      <c r="M64" s="12"/>
      <c r="N64" s="12"/>
      <c r="O64" s="12"/>
      <c r="P64" s="12"/>
      <c r="Q64" s="12"/>
      <c r="R64" s="12"/>
      <c r="S64" s="12"/>
      <c r="T64" s="12"/>
      <c r="U64" s="12"/>
      <c r="V64" s="12"/>
      <c r="W64" s="12"/>
      <c r="X64" s="12"/>
      <c r="Y64" s="12"/>
      <c r="Z64" s="12"/>
    </row>
    <row r="65" spans="4:26" ht="14.25">
      <c r="D65">
        <v>2</v>
      </c>
      <c r="J65" s="12"/>
      <c r="K65" s="15"/>
      <c r="L65" s="15"/>
      <c r="M65" s="15"/>
      <c r="N65" s="12"/>
      <c r="O65" s="12"/>
      <c r="P65" s="12"/>
      <c r="Q65" s="12"/>
      <c r="R65" s="12"/>
      <c r="S65" s="12"/>
      <c r="T65" s="12"/>
      <c r="U65" s="12"/>
      <c r="V65" s="12"/>
      <c r="W65" s="12"/>
      <c r="X65" s="12"/>
      <c r="Y65" s="12"/>
      <c r="Z65" s="12"/>
    </row>
    <row r="66" spans="4:26" ht="20.25" customHeight="1">
      <c r="J66" s="12"/>
      <c r="K66" s="15"/>
      <c r="L66" s="15"/>
      <c r="M66" s="15"/>
      <c r="N66" s="12"/>
      <c r="O66" s="12"/>
      <c r="P66" s="12"/>
      <c r="Q66" s="12"/>
      <c r="R66" s="12"/>
      <c r="S66" s="12"/>
      <c r="T66" s="12"/>
      <c r="U66" s="12"/>
      <c r="V66" s="12"/>
      <c r="W66" s="12"/>
      <c r="X66" s="12"/>
      <c r="Y66" s="12"/>
      <c r="Z66" s="12"/>
    </row>
    <row r="67" spans="4:26" ht="20.25" customHeight="1">
      <c r="J67" s="12"/>
      <c r="K67" s="12"/>
      <c r="L67" s="12"/>
      <c r="M67" s="12"/>
      <c r="N67" s="12"/>
      <c r="O67" s="12"/>
      <c r="P67" s="12"/>
      <c r="Q67" s="12"/>
      <c r="R67" s="12"/>
      <c r="S67" s="12"/>
      <c r="T67" s="12"/>
      <c r="U67" s="12"/>
      <c r="V67" s="12"/>
      <c r="W67" s="12"/>
      <c r="X67" s="12"/>
      <c r="Y67" s="12"/>
      <c r="Z67" s="12"/>
    </row>
    <row r="68" spans="4:26" ht="20.25" customHeight="1">
      <c r="J68" s="12"/>
      <c r="K68" s="12"/>
      <c r="L68" s="12"/>
      <c r="M68" s="12"/>
      <c r="N68" s="12"/>
      <c r="O68" s="12"/>
      <c r="P68" s="12"/>
      <c r="Q68" s="12"/>
      <c r="R68" s="12"/>
      <c r="S68" s="12"/>
      <c r="T68" s="12"/>
      <c r="U68" s="12"/>
      <c r="V68" s="12"/>
      <c r="W68" s="12"/>
      <c r="X68" s="12"/>
      <c r="Y68" s="12"/>
      <c r="Z68" s="12"/>
    </row>
    <row r="69" spans="4:26">
      <c r="J69" s="12"/>
      <c r="K69" s="12"/>
      <c r="L69" s="12"/>
      <c r="M69" s="12"/>
      <c r="N69" s="12"/>
      <c r="O69" s="12"/>
      <c r="P69" s="12"/>
      <c r="Q69" s="12"/>
      <c r="R69" s="12"/>
      <c r="S69" s="12"/>
      <c r="T69" s="12"/>
      <c r="U69" s="12"/>
      <c r="V69" s="12"/>
      <c r="W69" s="12"/>
      <c r="X69" s="12"/>
      <c r="Y69" s="12"/>
      <c r="Z69" s="12"/>
    </row>
    <row r="70" spans="4:26">
      <c r="J70" s="12"/>
      <c r="K70" s="12"/>
      <c r="L70" s="12"/>
      <c r="M70" s="12"/>
      <c r="N70" s="12"/>
      <c r="O70" s="12"/>
      <c r="P70" s="12"/>
      <c r="Q70" s="12"/>
      <c r="R70" s="12"/>
      <c r="S70" s="12"/>
      <c r="T70" s="12"/>
      <c r="U70" s="12"/>
      <c r="V70" s="12"/>
      <c r="W70" s="12"/>
      <c r="X70" s="12"/>
      <c r="Y70" s="12"/>
      <c r="Z70" s="12"/>
    </row>
    <row r="71" spans="4:26">
      <c r="J71" s="12"/>
      <c r="K71" s="12"/>
      <c r="L71" s="12"/>
      <c r="M71" s="12"/>
      <c r="N71" s="12"/>
      <c r="O71" s="12"/>
      <c r="P71" s="12"/>
      <c r="Q71" s="12"/>
      <c r="R71" s="12"/>
      <c r="S71" s="12"/>
      <c r="T71" s="12"/>
      <c r="U71" s="12"/>
      <c r="V71" s="12"/>
      <c r="W71" s="12"/>
      <c r="X71" s="12"/>
      <c r="Y71" s="12"/>
      <c r="Z71" s="12"/>
    </row>
    <row r="72" spans="4:26">
      <c r="J72" s="12"/>
      <c r="K72" s="12"/>
      <c r="L72" s="12"/>
      <c r="M72" s="12"/>
      <c r="N72" s="12"/>
      <c r="O72" s="12"/>
      <c r="P72" s="12"/>
      <c r="Q72" s="12"/>
      <c r="R72" s="12"/>
      <c r="S72" s="12"/>
      <c r="T72" s="12"/>
      <c r="U72" s="12"/>
      <c r="V72" s="12"/>
      <c r="W72" s="12"/>
      <c r="X72" s="12"/>
      <c r="Y72" s="12"/>
      <c r="Z72" s="12"/>
    </row>
    <row r="73" spans="4:26">
      <c r="J73" s="12"/>
      <c r="K73" s="12"/>
      <c r="L73" s="12"/>
      <c r="M73" s="12"/>
      <c r="N73" s="12"/>
      <c r="O73" s="12"/>
      <c r="P73" s="12"/>
      <c r="Q73" s="12"/>
      <c r="R73" s="12"/>
      <c r="S73" s="12"/>
      <c r="T73" s="12"/>
      <c r="U73" s="12"/>
      <c r="V73" s="12"/>
      <c r="W73" s="12"/>
      <c r="X73" s="12"/>
      <c r="Y73" s="12"/>
      <c r="Z73" s="12"/>
    </row>
    <row r="74" spans="4:26">
      <c r="J74" s="12"/>
      <c r="K74" s="12"/>
      <c r="L74" s="12"/>
      <c r="M74" s="12"/>
      <c r="N74" s="12"/>
      <c r="O74" s="12"/>
      <c r="P74" s="12"/>
      <c r="Q74" s="12"/>
      <c r="R74" s="12"/>
      <c r="S74" s="12"/>
      <c r="T74" s="12"/>
      <c r="U74" s="12"/>
      <c r="V74" s="12"/>
      <c r="W74" s="12"/>
      <c r="X74" s="12"/>
      <c r="Y74" s="12"/>
      <c r="Z74" s="12"/>
    </row>
    <row r="75" spans="4:26">
      <c r="J75" s="12"/>
      <c r="K75" s="12"/>
      <c r="L75" s="12"/>
      <c r="M75" s="12"/>
      <c r="N75" s="12"/>
      <c r="O75" s="12"/>
      <c r="P75" s="12"/>
      <c r="Q75" s="12"/>
      <c r="R75" s="12"/>
      <c r="S75" s="12"/>
      <c r="T75" s="12"/>
      <c r="U75" s="12"/>
      <c r="V75" s="12"/>
      <c r="W75" s="12"/>
      <c r="X75" s="12"/>
      <c r="Y75" s="12"/>
      <c r="Z75" s="12"/>
    </row>
    <row r="76" spans="4:26">
      <c r="J76" s="12"/>
      <c r="K76" s="12"/>
      <c r="L76" s="12"/>
      <c r="M76" s="12"/>
      <c r="N76" s="12"/>
      <c r="O76" s="12"/>
      <c r="P76" s="12"/>
      <c r="Q76" s="12"/>
      <c r="R76" s="12"/>
      <c r="S76" s="12"/>
      <c r="T76" s="12"/>
      <c r="U76" s="12"/>
      <c r="V76" s="12"/>
      <c r="W76" s="12"/>
      <c r="X76" s="12"/>
      <c r="Y76" s="12"/>
      <c r="Z76" s="12"/>
    </row>
    <row r="77" spans="4:26">
      <c r="J77" s="12"/>
      <c r="K77" s="12"/>
      <c r="L77" s="12"/>
      <c r="M77" s="12"/>
      <c r="N77" s="12"/>
      <c r="O77" s="12"/>
      <c r="P77" s="12"/>
      <c r="Q77" s="12"/>
      <c r="R77" s="12"/>
      <c r="S77" s="12"/>
      <c r="T77" s="12"/>
      <c r="U77" s="12"/>
      <c r="V77" s="12"/>
      <c r="W77" s="12"/>
      <c r="X77" s="12"/>
      <c r="Y77" s="12"/>
      <c r="Z77" s="12"/>
    </row>
    <row r="78" spans="4:26">
      <c r="J78" s="12"/>
      <c r="K78" s="12"/>
      <c r="L78" s="12"/>
      <c r="M78" s="12"/>
      <c r="N78" s="12"/>
      <c r="O78" s="12"/>
      <c r="P78" s="12"/>
      <c r="Q78" s="12"/>
      <c r="R78" s="12"/>
      <c r="S78" s="12"/>
      <c r="T78" s="12"/>
      <c r="U78" s="12"/>
      <c r="V78" s="12"/>
      <c r="W78" s="12"/>
      <c r="X78" s="12"/>
      <c r="Y78" s="12"/>
      <c r="Z78" s="12"/>
    </row>
    <row r="79" spans="4:26" ht="17.25">
      <c r="J79" s="12"/>
      <c r="K79" s="12"/>
      <c r="L79" s="12"/>
      <c r="M79" s="12"/>
      <c r="N79" s="12"/>
      <c r="O79" s="12"/>
      <c r="P79" s="12"/>
      <c r="Q79" s="12"/>
      <c r="R79" s="12"/>
      <c r="S79" s="12"/>
      <c r="T79" s="19" t="s">
        <v>52</v>
      </c>
      <c r="U79" s="20"/>
      <c r="V79" s="20"/>
      <c r="W79" s="12"/>
      <c r="X79" s="12"/>
      <c r="Y79" s="12"/>
      <c r="Z79" s="12"/>
    </row>
    <row r="80" spans="4:26">
      <c r="J80" s="12"/>
      <c r="K80" s="12"/>
      <c r="L80" s="12"/>
      <c r="M80" s="12"/>
      <c r="N80" s="12"/>
      <c r="O80" s="12"/>
      <c r="P80" s="12"/>
      <c r="Q80" s="12"/>
      <c r="R80" s="12"/>
      <c r="S80" s="12"/>
      <c r="T80" s="12"/>
      <c r="U80" s="12"/>
      <c r="V80" s="12"/>
      <c r="W80" s="12"/>
      <c r="X80" s="12"/>
      <c r="Y80" s="12"/>
      <c r="Z80" s="12"/>
    </row>
    <row r="81" spans="10:27">
      <c r="J81" s="12"/>
      <c r="K81" s="12"/>
      <c r="L81" s="12"/>
      <c r="M81" s="12"/>
      <c r="N81" s="12"/>
      <c r="O81" s="12"/>
      <c r="P81" s="12"/>
      <c r="Q81" s="12"/>
      <c r="R81" s="12"/>
      <c r="S81" s="12"/>
      <c r="T81" s="12"/>
      <c r="U81" s="12"/>
      <c r="V81" s="12"/>
      <c r="W81" s="12"/>
      <c r="X81" s="12"/>
      <c r="Y81" s="12"/>
      <c r="Z81" s="12"/>
    </row>
    <row r="82" spans="10:27">
      <c r="J82" s="12"/>
      <c r="K82" s="12"/>
      <c r="L82" s="12"/>
      <c r="M82" s="12"/>
      <c r="N82" s="12"/>
      <c r="O82" s="12"/>
      <c r="P82" s="12"/>
      <c r="Q82" s="12"/>
      <c r="R82" s="12"/>
      <c r="S82" s="12"/>
      <c r="T82" s="12"/>
      <c r="U82" s="12"/>
      <c r="V82" s="12"/>
      <c r="W82" s="12"/>
      <c r="X82" s="12"/>
      <c r="Y82" s="12"/>
      <c r="Z82" s="12"/>
    </row>
    <row r="83" spans="10:27">
      <c r="J83" s="12"/>
      <c r="K83" s="12"/>
      <c r="L83" s="12"/>
      <c r="M83" s="12"/>
      <c r="N83" s="12"/>
      <c r="O83" s="12"/>
      <c r="P83" s="12"/>
      <c r="Q83" s="12"/>
      <c r="R83" s="12"/>
      <c r="S83" s="12"/>
      <c r="T83" s="12"/>
      <c r="U83" s="12"/>
      <c r="V83" s="12"/>
      <c r="W83" s="12"/>
      <c r="X83" s="12"/>
      <c r="Y83" s="12"/>
      <c r="Z83" s="12"/>
    </row>
    <row r="84" spans="10:27">
      <c r="J84" s="12"/>
      <c r="K84" s="12"/>
      <c r="L84" s="12"/>
      <c r="M84" s="12"/>
      <c r="N84" s="12"/>
      <c r="O84" s="12"/>
      <c r="P84" s="12"/>
      <c r="Q84" s="12"/>
      <c r="R84" s="12"/>
      <c r="S84" s="12"/>
      <c r="T84" s="12"/>
      <c r="U84" s="12"/>
      <c r="V84" s="12"/>
      <c r="W84" s="12"/>
      <c r="X84" s="12"/>
      <c r="Y84" s="12"/>
      <c r="Z84" s="12"/>
    </row>
    <row r="85" spans="10:27">
      <c r="J85" s="12"/>
      <c r="K85" s="12"/>
      <c r="L85" s="12"/>
      <c r="M85" s="12"/>
      <c r="N85" s="12"/>
      <c r="O85" s="12"/>
      <c r="P85" s="12"/>
      <c r="Q85" s="12"/>
      <c r="R85" s="12"/>
      <c r="S85" s="12"/>
      <c r="T85" s="12"/>
      <c r="U85" s="12"/>
      <c r="V85" s="12"/>
      <c r="W85" s="12"/>
      <c r="X85" s="12"/>
      <c r="Y85" s="12"/>
      <c r="Z85" s="12"/>
    </row>
    <row r="86" spans="10:27">
      <c r="J86" s="12"/>
      <c r="K86" s="12"/>
      <c r="L86" s="12"/>
      <c r="M86" s="12"/>
      <c r="N86" s="12"/>
      <c r="O86" s="12"/>
      <c r="P86" s="12"/>
      <c r="Q86" s="12"/>
      <c r="R86" s="12"/>
      <c r="S86" s="12"/>
      <c r="T86" s="12"/>
      <c r="U86" s="12"/>
      <c r="V86" s="12"/>
      <c r="W86" s="12"/>
      <c r="X86" s="12"/>
      <c r="Y86" s="12"/>
      <c r="Z86" s="12"/>
    </row>
    <row r="87" spans="10:27">
      <c r="J87" s="12"/>
      <c r="K87" s="12"/>
      <c r="L87" s="12"/>
      <c r="M87" s="12"/>
      <c r="N87" s="12"/>
      <c r="O87" s="12"/>
      <c r="P87" s="12"/>
      <c r="Q87" s="12"/>
      <c r="R87" s="12"/>
      <c r="S87" s="12"/>
      <c r="T87" s="12"/>
      <c r="U87" s="12"/>
      <c r="V87" s="12"/>
      <c r="W87" s="12"/>
      <c r="X87" s="12"/>
      <c r="Y87" s="12"/>
      <c r="Z87" s="12"/>
    </row>
    <row r="88" spans="10:27" ht="6" customHeight="1">
      <c r="J88" s="12"/>
      <c r="K88" s="12"/>
      <c r="L88" s="12"/>
      <c r="M88" s="12"/>
      <c r="N88" s="12"/>
      <c r="O88" s="12"/>
      <c r="P88" s="12"/>
      <c r="Q88" s="12"/>
      <c r="R88" s="12"/>
      <c r="S88" s="12"/>
      <c r="T88" s="12"/>
      <c r="U88" s="12"/>
      <c r="V88" s="12"/>
      <c r="W88" s="12"/>
      <c r="X88" s="12"/>
      <c r="Y88" s="12"/>
      <c r="Z88" s="12"/>
    </row>
    <row r="89" spans="10:27">
      <c r="J89" s="12"/>
      <c r="K89" s="12"/>
      <c r="L89" s="12"/>
      <c r="M89" s="12"/>
      <c r="N89" s="12"/>
      <c r="O89" s="12"/>
      <c r="P89" s="12"/>
      <c r="Q89" s="12"/>
      <c r="R89" s="12"/>
      <c r="S89" s="12"/>
      <c r="T89" s="12"/>
      <c r="U89" s="12"/>
      <c r="V89" s="12"/>
      <c r="W89" s="12"/>
      <c r="X89" s="12"/>
      <c r="Y89" s="12"/>
      <c r="Z89" s="12"/>
    </row>
    <row r="90" spans="10:27">
      <c r="J90" s="12"/>
      <c r="K90" s="12"/>
      <c r="L90" s="12"/>
      <c r="M90" s="12"/>
      <c r="N90" s="12"/>
      <c r="O90" s="12"/>
      <c r="P90" s="12"/>
      <c r="Q90" s="12"/>
      <c r="R90" s="12"/>
      <c r="S90" s="12"/>
      <c r="T90" s="12"/>
      <c r="U90" s="12" t="s">
        <v>84</v>
      </c>
      <c r="V90" s="12"/>
      <c r="W90" s="12"/>
      <c r="X90" s="12"/>
      <c r="Y90" s="12"/>
      <c r="Z90" s="12"/>
      <c r="AA90" s="12"/>
    </row>
    <row r="91" spans="10:27">
      <c r="J91" s="12"/>
      <c r="K91" s="12"/>
      <c r="L91" s="12"/>
      <c r="M91" s="12"/>
      <c r="N91" s="12"/>
      <c r="O91" s="12"/>
      <c r="P91" s="12"/>
      <c r="Q91" s="12"/>
      <c r="R91" s="12"/>
      <c r="S91" s="12"/>
      <c r="T91" s="12"/>
      <c r="U91" s="12"/>
      <c r="V91" s="12" t="s">
        <v>85</v>
      </c>
      <c r="W91" s="12"/>
      <c r="X91" s="12"/>
      <c r="Y91" s="12"/>
      <c r="Z91" s="12"/>
      <c r="AA91" s="12"/>
    </row>
    <row r="92" spans="10:27">
      <c r="J92" s="12"/>
      <c r="K92" s="12"/>
      <c r="L92" s="12"/>
      <c r="M92" s="12"/>
      <c r="N92" s="12"/>
      <c r="O92" s="12"/>
      <c r="P92" s="12"/>
      <c r="Q92" s="12"/>
      <c r="R92" s="12"/>
      <c r="S92" s="12"/>
      <c r="T92" s="12"/>
      <c r="U92" s="12"/>
      <c r="V92" s="12"/>
      <c r="W92" s="12"/>
      <c r="X92" s="12"/>
      <c r="Y92" s="12"/>
      <c r="Z92" s="12"/>
      <c r="AA92" s="12"/>
    </row>
    <row r="93" spans="10:27">
      <c r="J93" s="12"/>
      <c r="K93" s="12"/>
      <c r="L93" s="12"/>
      <c r="M93" s="12"/>
      <c r="N93" s="12"/>
      <c r="O93" s="12"/>
      <c r="P93" s="12"/>
      <c r="Q93" s="12"/>
      <c r="R93" s="12"/>
      <c r="S93" s="12"/>
      <c r="T93" s="12"/>
      <c r="U93" s="12"/>
      <c r="V93" s="12"/>
      <c r="W93" s="12"/>
      <c r="X93" s="12"/>
      <c r="Y93" s="12"/>
      <c r="Z93" s="12"/>
      <c r="AA93" s="12"/>
    </row>
    <row r="94" spans="10:27">
      <c r="J94" s="12"/>
      <c r="K94" s="12"/>
      <c r="L94" s="12"/>
      <c r="M94" s="12"/>
      <c r="N94" s="12"/>
      <c r="O94" s="12"/>
      <c r="P94" s="12"/>
      <c r="Q94" s="12"/>
      <c r="R94" s="12"/>
      <c r="S94" s="12"/>
      <c r="T94" s="12"/>
      <c r="U94" s="12"/>
      <c r="V94" s="12"/>
      <c r="W94" s="12"/>
      <c r="X94" s="12"/>
      <c r="Y94" s="12"/>
      <c r="Z94" s="12"/>
      <c r="AA94" s="12"/>
    </row>
    <row r="95" spans="10:27">
      <c r="J95" s="12"/>
      <c r="K95" s="12"/>
      <c r="L95" s="12"/>
      <c r="M95" s="12"/>
      <c r="N95" s="12"/>
      <c r="O95" s="12"/>
      <c r="P95" s="12"/>
      <c r="Q95" s="12"/>
      <c r="R95" s="12"/>
      <c r="S95" s="12"/>
      <c r="T95" s="12"/>
      <c r="U95" s="12"/>
      <c r="V95" s="12"/>
      <c r="W95" s="12"/>
      <c r="X95" s="12"/>
      <c r="Y95" s="12"/>
      <c r="Z95" s="12"/>
      <c r="AA95" s="12"/>
    </row>
    <row r="96" spans="10:27">
      <c r="J96" s="12"/>
      <c r="K96" s="12"/>
      <c r="L96" s="12"/>
      <c r="M96" s="12"/>
      <c r="N96" s="12"/>
      <c r="O96" s="12"/>
      <c r="P96" s="12"/>
      <c r="Q96" s="12"/>
      <c r="R96" s="12"/>
      <c r="S96" s="12"/>
      <c r="T96" s="12"/>
      <c r="U96" s="12"/>
      <c r="V96" s="12"/>
      <c r="W96" s="12"/>
      <c r="X96" s="12"/>
      <c r="Y96" s="12"/>
      <c r="Z96" s="12"/>
      <c r="AA96" s="12"/>
    </row>
    <row r="97" spans="10:27">
      <c r="J97" s="12"/>
      <c r="K97" s="12"/>
      <c r="L97" s="12"/>
      <c r="M97" s="12"/>
      <c r="N97" s="12"/>
      <c r="O97" s="12"/>
      <c r="P97" s="12"/>
      <c r="Q97" s="12"/>
      <c r="R97" s="12"/>
      <c r="S97" s="12"/>
      <c r="T97" s="12"/>
      <c r="U97" s="12"/>
      <c r="V97" s="12"/>
      <c r="W97" s="12"/>
      <c r="X97" s="12"/>
      <c r="Y97" s="12"/>
      <c r="Z97" s="12"/>
      <c r="AA97" s="12"/>
    </row>
    <row r="98" spans="10:27">
      <c r="J98" s="12"/>
      <c r="S98" s="12"/>
      <c r="T98" s="12"/>
      <c r="U98" s="12"/>
      <c r="V98" s="12"/>
      <c r="W98" s="12"/>
      <c r="X98" s="12"/>
      <c r="Y98" s="12"/>
      <c r="Z98" s="12"/>
      <c r="AA98" s="12"/>
    </row>
    <row r="99" spans="10:27">
      <c r="S99" s="12"/>
      <c r="T99" s="12"/>
      <c r="U99" s="12"/>
      <c r="V99" s="12"/>
      <c r="W99" s="12"/>
      <c r="X99" s="12"/>
      <c r="Y99" s="12"/>
      <c r="Z99" s="12"/>
    </row>
    <row r="119" spans="5:26">
      <c r="E119" s="12"/>
      <c r="F119" s="12"/>
      <c r="G119" s="12"/>
      <c r="H119" s="12"/>
      <c r="I119" s="12"/>
      <c r="J119" s="12"/>
      <c r="K119" s="12"/>
      <c r="L119" s="12"/>
      <c r="M119" s="12"/>
      <c r="N119" s="12"/>
      <c r="O119" s="12"/>
      <c r="P119" s="12"/>
      <c r="Q119" s="12"/>
      <c r="R119" s="12"/>
      <c r="S119" s="12"/>
      <c r="T119" s="12"/>
      <c r="U119" s="12"/>
      <c r="V119" s="12"/>
      <c r="W119" s="12"/>
      <c r="X119" s="12"/>
      <c r="Y119" s="12"/>
      <c r="Z119" s="12"/>
    </row>
    <row r="120" spans="5:26">
      <c r="E120" s="12"/>
      <c r="F120" s="12"/>
      <c r="G120" s="12"/>
      <c r="H120" s="12"/>
      <c r="I120" s="12"/>
      <c r="J120" s="12"/>
      <c r="K120" s="12"/>
      <c r="L120" s="12"/>
      <c r="M120" s="12"/>
      <c r="N120" s="12"/>
      <c r="O120" s="12"/>
      <c r="P120" s="12"/>
      <c r="Q120" s="12"/>
      <c r="R120" s="12"/>
      <c r="S120" s="12"/>
      <c r="T120" s="12"/>
      <c r="U120" s="12"/>
      <c r="V120" s="12"/>
      <c r="W120" s="12"/>
      <c r="X120" s="12"/>
      <c r="Y120" s="12"/>
      <c r="Z120" s="12"/>
    </row>
    <row r="121" spans="5:26">
      <c r="E121" s="12"/>
      <c r="F121" s="12"/>
      <c r="G121" s="12"/>
      <c r="H121" s="12"/>
      <c r="I121" s="12"/>
      <c r="J121" s="12"/>
      <c r="K121" s="12"/>
      <c r="L121" s="12"/>
      <c r="M121" s="12"/>
      <c r="N121" s="12"/>
      <c r="O121" s="12"/>
      <c r="P121" s="12"/>
      <c r="Q121" s="12"/>
      <c r="R121" s="12"/>
      <c r="S121" s="12"/>
      <c r="T121" s="12"/>
      <c r="U121" s="12"/>
      <c r="V121" s="12"/>
      <c r="W121" s="12"/>
      <c r="X121" s="12"/>
      <c r="Y121" s="12"/>
      <c r="Z121" s="12"/>
    </row>
    <row r="122" spans="5:26">
      <c r="E122" s="12"/>
      <c r="F122" s="12"/>
      <c r="G122" s="12"/>
      <c r="H122" s="12"/>
      <c r="I122" s="12"/>
      <c r="J122" s="12"/>
      <c r="K122" s="12"/>
      <c r="L122" s="12"/>
      <c r="M122" s="12"/>
      <c r="N122" s="12"/>
      <c r="O122" s="12"/>
      <c r="P122" s="12"/>
      <c r="Q122" s="12"/>
      <c r="R122" s="12"/>
      <c r="S122" s="12"/>
      <c r="T122" s="12"/>
      <c r="U122" s="12"/>
      <c r="V122" s="12"/>
      <c r="W122" s="12"/>
      <c r="X122" s="12"/>
      <c r="Y122" s="12"/>
      <c r="Z122" s="12"/>
    </row>
    <row r="123" spans="5:26">
      <c r="E123" s="12"/>
      <c r="F123" s="12"/>
      <c r="G123" s="12"/>
      <c r="H123" s="12"/>
      <c r="I123" s="12"/>
      <c r="J123" s="12"/>
      <c r="K123" s="12"/>
      <c r="L123" s="12"/>
      <c r="M123" s="12"/>
      <c r="N123" s="12"/>
      <c r="O123" s="12"/>
      <c r="P123" s="12"/>
      <c r="Q123" s="12"/>
      <c r="R123" s="12"/>
      <c r="S123" s="12"/>
      <c r="T123" s="12"/>
      <c r="U123" s="12"/>
      <c r="V123" s="12"/>
      <c r="W123" s="12"/>
      <c r="X123" s="12"/>
      <c r="Y123" s="12"/>
      <c r="Z123" s="12"/>
    </row>
    <row r="124" spans="5:26">
      <c r="E124" s="12"/>
      <c r="F124" s="12"/>
      <c r="G124" s="12"/>
      <c r="H124" s="12"/>
      <c r="I124" s="12"/>
      <c r="J124" s="12"/>
      <c r="K124" s="12"/>
      <c r="L124" s="12"/>
      <c r="M124" s="12"/>
      <c r="N124" s="12"/>
      <c r="O124" s="12"/>
      <c r="P124" s="12"/>
      <c r="Q124" s="12"/>
      <c r="R124" s="12"/>
      <c r="S124" s="12"/>
      <c r="T124" s="12"/>
      <c r="U124" s="12"/>
      <c r="V124" s="12"/>
      <c r="W124" s="12"/>
      <c r="X124" s="12"/>
      <c r="Y124" s="12"/>
      <c r="Z124" s="12"/>
    </row>
    <row r="125" spans="5:26">
      <c r="E125" s="12"/>
      <c r="F125" s="12"/>
      <c r="G125" s="12"/>
      <c r="H125" s="12"/>
      <c r="I125" s="12"/>
      <c r="J125" s="12"/>
      <c r="K125" s="12"/>
      <c r="L125" s="12"/>
      <c r="M125" s="12"/>
      <c r="N125" s="12"/>
      <c r="O125" s="12"/>
      <c r="P125" s="12"/>
      <c r="Q125" s="12"/>
      <c r="R125" s="12"/>
      <c r="S125" s="12"/>
      <c r="T125" s="12"/>
      <c r="U125" s="12"/>
      <c r="V125" s="12"/>
      <c r="W125" s="12"/>
      <c r="X125" s="12"/>
      <c r="Y125" s="12"/>
      <c r="Z125" s="12"/>
    </row>
    <row r="126" spans="5:26">
      <c r="E126" s="12"/>
      <c r="F126" s="12"/>
      <c r="G126" s="12"/>
      <c r="H126" s="12"/>
      <c r="I126" s="12"/>
      <c r="J126" s="12"/>
      <c r="K126" s="12"/>
      <c r="L126" s="12"/>
      <c r="M126" s="12"/>
      <c r="N126" s="12"/>
      <c r="O126" s="12"/>
      <c r="P126" s="12"/>
      <c r="Q126" s="12"/>
      <c r="R126" s="12"/>
      <c r="S126" s="12"/>
      <c r="T126" s="12"/>
      <c r="U126" s="12"/>
      <c r="V126" s="12"/>
      <c r="W126" s="12"/>
      <c r="X126" s="12"/>
      <c r="Y126" s="12"/>
      <c r="Z126" s="12"/>
    </row>
    <row r="127" spans="5:26">
      <c r="E127" s="12"/>
      <c r="F127" s="12"/>
      <c r="G127" s="12"/>
      <c r="H127" s="12"/>
      <c r="I127" s="12"/>
      <c r="J127" s="12"/>
      <c r="K127" s="12"/>
      <c r="L127" s="12"/>
      <c r="M127" s="12"/>
      <c r="N127" s="12"/>
      <c r="O127" s="12"/>
      <c r="P127" s="12"/>
      <c r="Q127" s="12"/>
      <c r="R127" s="12"/>
      <c r="S127" s="12"/>
      <c r="T127" s="12"/>
      <c r="U127" s="12"/>
      <c r="V127" s="12"/>
      <c r="W127" s="12"/>
      <c r="X127" s="12"/>
      <c r="Y127" s="12"/>
      <c r="Z127" s="12"/>
    </row>
    <row r="128" spans="5:26">
      <c r="E128" s="12"/>
      <c r="F128" s="12"/>
      <c r="G128" s="12"/>
      <c r="H128" s="12"/>
      <c r="I128" s="12"/>
      <c r="J128" s="12"/>
      <c r="K128" s="12"/>
      <c r="L128" s="12"/>
      <c r="M128" s="12"/>
      <c r="N128" s="12"/>
      <c r="O128" s="12"/>
      <c r="P128" s="12"/>
      <c r="Q128" s="12"/>
      <c r="R128" s="12"/>
      <c r="S128" s="12"/>
      <c r="T128" s="12"/>
      <c r="U128" s="12"/>
      <c r="V128" s="12"/>
      <c r="W128" s="12"/>
      <c r="X128" s="12"/>
      <c r="Y128" s="12"/>
      <c r="Z128" s="12"/>
    </row>
    <row r="129" spans="5:26">
      <c r="E129" s="12"/>
      <c r="F129" s="12"/>
      <c r="G129" s="12"/>
      <c r="H129" s="12"/>
      <c r="I129" s="12"/>
      <c r="J129" s="12"/>
      <c r="K129" s="12"/>
      <c r="L129" s="12"/>
      <c r="M129" s="12"/>
      <c r="N129" s="12"/>
      <c r="O129" s="12"/>
      <c r="P129" s="12"/>
      <c r="Q129" s="12"/>
      <c r="R129" s="12"/>
      <c r="S129" s="12"/>
      <c r="T129" s="12"/>
      <c r="U129" s="12"/>
      <c r="V129" s="12"/>
      <c r="W129" s="12"/>
      <c r="X129" s="12"/>
      <c r="Y129" s="12"/>
      <c r="Z129" s="12"/>
    </row>
    <row r="130" spans="5:26">
      <c r="E130" s="12"/>
      <c r="F130" s="12"/>
      <c r="G130" s="12"/>
      <c r="H130" s="12"/>
      <c r="I130" s="12"/>
      <c r="J130" s="12"/>
      <c r="K130" s="12"/>
      <c r="L130" s="12"/>
      <c r="M130" s="12"/>
      <c r="N130" s="12"/>
      <c r="O130" s="12"/>
      <c r="P130" s="12"/>
      <c r="Q130" s="12"/>
      <c r="R130" s="12"/>
      <c r="S130" s="12"/>
      <c r="T130" s="12"/>
      <c r="U130" s="12"/>
      <c r="V130" s="12"/>
      <c r="W130" s="12"/>
      <c r="X130" s="12"/>
      <c r="Y130" s="12"/>
      <c r="Z130" s="12"/>
    </row>
    <row r="131" spans="5:26">
      <c r="E131" s="12"/>
      <c r="F131" s="12"/>
      <c r="G131" s="12"/>
      <c r="H131" s="12"/>
      <c r="I131" s="12"/>
      <c r="J131" s="12"/>
      <c r="K131" s="12"/>
      <c r="L131" s="12"/>
      <c r="M131" s="12"/>
      <c r="N131" s="12"/>
      <c r="O131" s="12"/>
      <c r="P131" s="12"/>
      <c r="Q131" s="12"/>
      <c r="R131" s="12"/>
      <c r="S131" s="12"/>
      <c r="T131" s="12"/>
      <c r="U131" s="12"/>
      <c r="V131" s="12"/>
      <c r="W131" s="12"/>
      <c r="X131" s="12"/>
      <c r="Y131" s="12"/>
      <c r="Z131" s="12"/>
    </row>
    <row r="132" spans="5:26">
      <c r="E132" s="12"/>
      <c r="F132" s="12"/>
      <c r="G132" s="12"/>
      <c r="H132" s="12"/>
      <c r="I132" s="12"/>
      <c r="J132" s="12"/>
      <c r="K132" s="12"/>
      <c r="L132" s="12"/>
      <c r="M132" s="12"/>
      <c r="N132" s="12"/>
      <c r="O132" s="12"/>
      <c r="P132" s="12"/>
      <c r="Q132" s="12"/>
      <c r="R132" s="12"/>
      <c r="S132" s="12"/>
      <c r="T132" s="12"/>
      <c r="U132" s="12"/>
      <c r="V132" s="12"/>
      <c r="W132" s="12"/>
      <c r="X132" s="12"/>
      <c r="Y132" s="12"/>
      <c r="Z132" s="12"/>
    </row>
    <row r="133" spans="5:26">
      <c r="E133" s="12"/>
      <c r="F133" s="12"/>
      <c r="G133" s="12"/>
      <c r="H133" s="12"/>
      <c r="I133" s="12"/>
      <c r="J133" s="12"/>
      <c r="K133" s="12"/>
      <c r="L133" s="12"/>
      <c r="M133" s="12"/>
      <c r="N133" s="12"/>
      <c r="O133" s="12"/>
      <c r="P133" s="12"/>
      <c r="Q133" s="12"/>
      <c r="R133" s="12"/>
      <c r="S133" s="12"/>
      <c r="T133" s="12"/>
      <c r="U133" s="12"/>
      <c r="V133" s="12"/>
      <c r="W133" s="12"/>
      <c r="X133" s="12"/>
      <c r="Y133" s="12"/>
      <c r="Z133" s="12"/>
    </row>
    <row r="134" spans="5:26">
      <c r="E134" s="12"/>
      <c r="F134" s="12"/>
      <c r="G134" s="12"/>
      <c r="H134" s="12"/>
      <c r="I134" s="12"/>
      <c r="J134" s="12"/>
      <c r="K134" s="12"/>
      <c r="L134" s="12"/>
      <c r="M134" s="12"/>
      <c r="N134" s="12"/>
      <c r="O134" s="12"/>
      <c r="P134" s="12"/>
      <c r="Q134" s="12"/>
      <c r="R134" s="12"/>
      <c r="S134" s="12"/>
      <c r="T134" s="12"/>
      <c r="U134" s="12"/>
      <c r="V134" s="12"/>
      <c r="W134" s="12"/>
      <c r="X134" s="12"/>
      <c r="Y134" s="12"/>
      <c r="Z134" s="12"/>
    </row>
    <row r="135" spans="5:26">
      <c r="E135" s="12"/>
      <c r="F135" s="12"/>
      <c r="G135" s="12"/>
      <c r="H135" s="12"/>
      <c r="I135" s="12"/>
      <c r="J135" s="12"/>
      <c r="K135" s="12"/>
      <c r="L135" s="12"/>
      <c r="M135" s="12"/>
      <c r="N135" s="12"/>
      <c r="O135" s="12"/>
      <c r="P135" s="12"/>
      <c r="Q135" s="12"/>
      <c r="R135" s="12"/>
      <c r="S135" s="12"/>
      <c r="T135" s="12"/>
      <c r="U135" s="12"/>
      <c r="V135" s="12"/>
      <c r="W135" s="12"/>
      <c r="X135" s="12"/>
      <c r="Y135" s="12"/>
      <c r="Z135" s="12"/>
    </row>
    <row r="136" spans="5:26">
      <c r="E136" s="12"/>
      <c r="F136" s="12"/>
      <c r="G136" s="12"/>
      <c r="H136" s="12"/>
      <c r="I136" s="12"/>
      <c r="J136" s="12"/>
      <c r="K136" s="12"/>
      <c r="L136" s="12"/>
      <c r="M136" s="12"/>
      <c r="N136" s="12"/>
      <c r="O136" s="12"/>
      <c r="P136" s="12"/>
      <c r="Q136" s="12"/>
      <c r="R136" s="12"/>
      <c r="S136" s="12"/>
      <c r="T136" s="12"/>
      <c r="U136" s="12"/>
      <c r="V136" s="12"/>
      <c r="W136" s="12"/>
      <c r="X136" s="12"/>
      <c r="Y136" s="12"/>
      <c r="Z136" s="12"/>
    </row>
    <row r="137" spans="5:26">
      <c r="E137" s="12"/>
      <c r="F137" s="12"/>
      <c r="G137" s="12"/>
      <c r="H137" s="12"/>
      <c r="I137" s="12"/>
      <c r="J137" s="12"/>
      <c r="K137" s="12"/>
      <c r="L137" s="12"/>
      <c r="M137" s="12"/>
      <c r="N137" s="12"/>
      <c r="O137" s="12"/>
      <c r="P137" s="12"/>
      <c r="Q137" s="12"/>
      <c r="R137" s="12"/>
      <c r="S137" s="12"/>
      <c r="T137" s="12"/>
      <c r="U137" s="12"/>
      <c r="V137" s="12"/>
      <c r="W137" s="12"/>
      <c r="X137" s="12"/>
      <c r="Y137" s="12"/>
      <c r="Z137" s="12"/>
    </row>
    <row r="138" spans="5:26">
      <c r="E138" s="12"/>
      <c r="F138" s="12"/>
      <c r="G138" s="12"/>
      <c r="H138" s="12"/>
      <c r="I138" s="12"/>
      <c r="J138" s="12"/>
      <c r="K138" s="12"/>
      <c r="L138" s="12"/>
      <c r="M138" s="12"/>
      <c r="N138" s="12"/>
      <c r="O138" s="12"/>
      <c r="P138" s="12"/>
      <c r="Q138" s="12"/>
      <c r="R138" s="12"/>
      <c r="S138" s="12"/>
      <c r="T138" s="12"/>
      <c r="U138" s="12"/>
      <c r="V138" s="12"/>
      <c r="W138" s="12"/>
      <c r="X138" s="12"/>
      <c r="Y138" s="12"/>
      <c r="Z138" s="12"/>
    </row>
    <row r="139" spans="5:26">
      <c r="E139" s="12"/>
      <c r="F139" s="12"/>
      <c r="G139" s="12"/>
      <c r="H139" s="12"/>
      <c r="I139" s="12"/>
      <c r="J139" s="12"/>
      <c r="K139" s="12"/>
      <c r="L139" s="12"/>
      <c r="M139" s="12"/>
      <c r="N139" s="12"/>
      <c r="O139" s="12"/>
      <c r="P139" s="12"/>
      <c r="Q139" s="12"/>
      <c r="R139" s="12"/>
      <c r="S139" s="12"/>
      <c r="T139" s="12"/>
      <c r="U139" s="12"/>
      <c r="V139" s="12"/>
      <c r="W139" s="12"/>
      <c r="X139" s="12"/>
      <c r="Y139" s="12"/>
      <c r="Z139" s="12"/>
    </row>
    <row r="140" spans="5:26">
      <c r="E140" s="12"/>
      <c r="F140" s="12"/>
      <c r="G140" s="12"/>
      <c r="H140" s="12"/>
      <c r="I140" s="12"/>
      <c r="J140" s="12"/>
      <c r="K140" s="12"/>
      <c r="L140" s="12"/>
      <c r="M140" s="12"/>
      <c r="N140" s="12"/>
      <c r="O140" s="12"/>
      <c r="P140" s="12"/>
      <c r="Q140" s="12"/>
      <c r="R140" s="12"/>
      <c r="S140" s="12"/>
      <c r="T140" s="12"/>
      <c r="U140" s="12"/>
      <c r="V140" s="12"/>
      <c r="W140" s="12"/>
      <c r="X140" s="12"/>
      <c r="Y140" s="12"/>
      <c r="Z140" s="12"/>
    </row>
    <row r="141" spans="5:26">
      <c r="E141" s="12"/>
      <c r="F141" s="12"/>
      <c r="G141" s="12"/>
      <c r="H141" s="12"/>
      <c r="I141" s="12"/>
      <c r="J141" s="12"/>
      <c r="K141" s="12"/>
      <c r="L141" s="12"/>
      <c r="M141" s="12"/>
      <c r="N141" s="12"/>
      <c r="O141" s="12"/>
      <c r="P141" s="12"/>
      <c r="Q141" s="12"/>
      <c r="R141" s="12"/>
      <c r="S141" s="12"/>
      <c r="T141" s="12"/>
      <c r="U141" s="12"/>
      <c r="V141" s="12"/>
      <c r="W141" s="12"/>
      <c r="X141" s="12"/>
      <c r="Y141" s="12"/>
      <c r="Z141" s="12"/>
    </row>
    <row r="142" spans="5:26">
      <c r="E142" s="12"/>
      <c r="F142" s="12"/>
      <c r="G142" s="12"/>
      <c r="H142" s="12"/>
      <c r="I142" s="12"/>
      <c r="J142" s="12"/>
      <c r="K142" s="12"/>
      <c r="L142" s="12"/>
      <c r="M142" s="12"/>
      <c r="N142" s="12"/>
      <c r="O142" s="12"/>
      <c r="P142" s="12"/>
      <c r="Q142" s="12"/>
      <c r="R142" s="12"/>
      <c r="S142" s="12"/>
      <c r="T142" s="12"/>
      <c r="U142" s="12"/>
      <c r="V142" s="12"/>
      <c r="W142" s="12"/>
      <c r="X142" s="12"/>
      <c r="Y142" s="12"/>
      <c r="Z142" s="12"/>
    </row>
    <row r="143" spans="5:26">
      <c r="E143" s="12"/>
      <c r="F143" s="12"/>
      <c r="G143" s="12"/>
      <c r="H143" s="12"/>
      <c r="I143" s="12"/>
      <c r="J143" s="12"/>
      <c r="K143" s="12"/>
      <c r="L143" s="12"/>
      <c r="M143" s="12"/>
      <c r="N143" s="12"/>
      <c r="O143" s="12"/>
      <c r="P143" s="12"/>
      <c r="Q143" s="12"/>
      <c r="R143" s="12"/>
      <c r="S143" s="12"/>
      <c r="T143" s="12"/>
      <c r="U143" s="12"/>
      <c r="V143" s="12"/>
      <c r="W143" s="12"/>
      <c r="X143" s="12"/>
      <c r="Y143" s="12"/>
      <c r="Z143" s="12"/>
    </row>
    <row r="144" spans="5:26">
      <c r="E144" s="12"/>
      <c r="F144" s="12"/>
      <c r="G144" s="12"/>
      <c r="H144" s="12"/>
      <c r="I144" s="12"/>
      <c r="J144" s="12"/>
      <c r="K144" s="12"/>
      <c r="L144" s="12"/>
      <c r="M144" s="12"/>
      <c r="N144" s="12"/>
      <c r="O144" s="12"/>
      <c r="P144" s="12"/>
      <c r="Q144" s="12"/>
      <c r="R144" s="12"/>
      <c r="S144" s="12"/>
      <c r="T144" s="12"/>
      <c r="U144" s="12"/>
      <c r="V144" s="12"/>
      <c r="W144" s="12"/>
      <c r="X144" s="12"/>
      <c r="Y144" s="12"/>
      <c r="Z144" s="12"/>
    </row>
    <row r="145" spans="5:26">
      <c r="E145" s="12"/>
      <c r="F145" s="12"/>
      <c r="G145" s="12"/>
      <c r="H145" s="12"/>
      <c r="I145" s="12"/>
      <c r="J145" s="12"/>
      <c r="K145" s="12"/>
      <c r="L145" s="12"/>
      <c r="M145" s="12"/>
      <c r="N145" s="12"/>
      <c r="O145" s="12"/>
      <c r="P145" s="12"/>
      <c r="Q145" s="12"/>
      <c r="R145" s="12"/>
      <c r="S145" s="12"/>
      <c r="T145" s="12"/>
      <c r="U145" s="12"/>
      <c r="V145" s="12"/>
      <c r="W145" s="12"/>
      <c r="X145" s="12"/>
      <c r="Y145" s="12"/>
      <c r="Z145" s="12"/>
    </row>
    <row r="146" spans="5:26">
      <c r="E146" s="12"/>
      <c r="F146" s="12"/>
      <c r="G146" s="12"/>
      <c r="H146" s="12"/>
      <c r="I146" s="12"/>
      <c r="J146" s="12"/>
      <c r="K146" s="12"/>
      <c r="L146" s="12"/>
      <c r="M146" s="12"/>
      <c r="N146" s="12"/>
      <c r="O146" s="12"/>
      <c r="P146" s="12"/>
      <c r="Q146" s="12"/>
      <c r="R146" s="12"/>
      <c r="S146" s="12"/>
      <c r="T146" s="12"/>
      <c r="U146" s="12"/>
      <c r="V146" s="12"/>
      <c r="W146" s="12"/>
      <c r="X146" s="12"/>
      <c r="Y146" s="12"/>
      <c r="Z146" s="12"/>
    </row>
    <row r="147" spans="5:26">
      <c r="E147" s="12"/>
      <c r="F147" s="12"/>
      <c r="G147" s="12"/>
      <c r="H147" s="12"/>
      <c r="I147" s="12"/>
      <c r="J147" s="12"/>
      <c r="K147" s="12"/>
      <c r="L147" s="12"/>
      <c r="M147" s="12"/>
      <c r="N147" s="12"/>
      <c r="O147" s="12"/>
      <c r="P147" s="12"/>
      <c r="Q147" s="12"/>
      <c r="R147" s="12"/>
      <c r="S147" s="12"/>
      <c r="T147" s="12"/>
      <c r="U147" s="12"/>
      <c r="V147" s="12"/>
      <c r="W147" s="12"/>
      <c r="X147" s="12"/>
      <c r="Y147" s="12"/>
      <c r="Z147" s="12"/>
    </row>
    <row r="148" spans="5:26">
      <c r="E148" s="12"/>
      <c r="F148" s="12"/>
      <c r="G148" s="12"/>
      <c r="H148" s="12"/>
      <c r="I148" s="12"/>
      <c r="J148" s="12"/>
      <c r="K148" s="12"/>
      <c r="L148" s="12"/>
      <c r="M148" s="12"/>
      <c r="N148" s="12"/>
      <c r="O148" s="12"/>
      <c r="P148" s="12"/>
      <c r="Q148" s="12"/>
      <c r="R148" s="12"/>
      <c r="S148" s="12"/>
      <c r="T148" s="12"/>
      <c r="U148" s="12"/>
      <c r="V148" s="12"/>
      <c r="W148" s="12"/>
      <c r="X148" s="12"/>
      <c r="Y148" s="12"/>
      <c r="Z148" s="12"/>
    </row>
    <row r="149" spans="5:26">
      <c r="E149" s="12"/>
      <c r="F149" s="12"/>
      <c r="G149" s="12"/>
      <c r="H149" s="12"/>
      <c r="I149" s="12"/>
      <c r="J149" s="12"/>
      <c r="K149" s="12"/>
      <c r="L149" s="12"/>
      <c r="M149" s="12"/>
      <c r="N149" s="12"/>
      <c r="O149" s="12"/>
      <c r="P149" s="12"/>
      <c r="Q149" s="12"/>
      <c r="R149" s="12"/>
      <c r="S149" s="12"/>
      <c r="T149" s="12"/>
      <c r="U149" s="12"/>
      <c r="V149" s="12"/>
      <c r="W149" s="12"/>
      <c r="X149" s="12"/>
      <c r="Y149" s="12"/>
      <c r="Z149" s="12"/>
    </row>
    <row r="150" spans="5:26">
      <c r="E150" s="12"/>
      <c r="F150" s="12"/>
      <c r="G150" s="12"/>
      <c r="H150" s="12"/>
      <c r="I150" s="12"/>
      <c r="J150" s="12"/>
      <c r="K150" s="12"/>
      <c r="L150" s="12"/>
      <c r="M150" s="12"/>
      <c r="N150" s="12"/>
      <c r="O150" s="12"/>
      <c r="P150" s="12"/>
      <c r="Q150" s="12"/>
      <c r="R150" s="12"/>
      <c r="S150" s="12"/>
      <c r="T150" s="12"/>
      <c r="U150" s="12"/>
      <c r="V150" s="12"/>
      <c r="W150" s="12"/>
      <c r="X150" s="12"/>
      <c r="Y150" s="12"/>
      <c r="Z150" s="12"/>
    </row>
    <row r="151" spans="5:26">
      <c r="E151" s="12"/>
      <c r="F151" s="12"/>
      <c r="G151" s="12"/>
      <c r="H151" s="12"/>
      <c r="I151" s="12"/>
      <c r="J151" s="12"/>
      <c r="K151" s="12"/>
      <c r="L151" s="12"/>
      <c r="M151" s="12"/>
      <c r="N151" s="12"/>
      <c r="O151" s="12"/>
      <c r="P151" s="12"/>
      <c r="Q151" s="12"/>
      <c r="R151" s="12"/>
      <c r="S151" s="12"/>
      <c r="T151" s="12"/>
      <c r="U151" s="12"/>
      <c r="V151" s="12"/>
      <c r="W151" s="12"/>
      <c r="X151" s="12"/>
      <c r="Y151" s="12"/>
      <c r="Z151" s="12"/>
    </row>
    <row r="152" spans="5:26">
      <c r="E152" s="12"/>
      <c r="F152" s="12"/>
      <c r="G152" s="12"/>
      <c r="H152" s="12"/>
      <c r="I152" s="12"/>
      <c r="J152" s="12"/>
      <c r="K152" s="12"/>
      <c r="L152" s="12"/>
      <c r="M152" s="12"/>
      <c r="N152" s="12"/>
      <c r="O152" s="12"/>
      <c r="P152" s="12"/>
      <c r="Q152" s="12"/>
      <c r="R152" s="12"/>
      <c r="S152" s="12"/>
      <c r="T152" s="12"/>
      <c r="U152" s="12"/>
      <c r="V152" s="12"/>
      <c r="W152" s="12"/>
      <c r="X152" s="12"/>
      <c r="Y152" s="12"/>
      <c r="Z152" s="12"/>
    </row>
    <row r="153" spans="5:26">
      <c r="E153" s="12"/>
      <c r="F153" s="12"/>
      <c r="G153" s="12"/>
      <c r="H153" s="12"/>
      <c r="I153" s="12"/>
      <c r="J153" s="12"/>
      <c r="K153" s="12"/>
      <c r="L153" s="12"/>
      <c r="M153" s="12"/>
      <c r="N153" s="12"/>
      <c r="O153" s="12"/>
      <c r="P153" s="12"/>
      <c r="Q153" s="12"/>
      <c r="R153" s="12"/>
      <c r="S153" s="12"/>
      <c r="T153" s="12"/>
      <c r="U153" s="12"/>
      <c r="V153" s="12"/>
      <c r="W153" s="12"/>
      <c r="X153" s="12"/>
      <c r="Y153" s="12"/>
      <c r="Z153" s="12"/>
    </row>
  </sheetData>
  <mergeCells count="24">
    <mergeCell ref="AD5:AD7"/>
    <mergeCell ref="AE5:AE7"/>
    <mergeCell ref="AF5:AF7"/>
    <mergeCell ref="AG5:AG7"/>
    <mergeCell ref="AH5:AH7"/>
    <mergeCell ref="AJ11:AJ13"/>
    <mergeCell ref="AJ8:AJ10"/>
    <mergeCell ref="AE4:AF4"/>
    <mergeCell ref="AG4:AH4"/>
    <mergeCell ref="AI4:AJ4"/>
    <mergeCell ref="AI5:AI7"/>
    <mergeCell ref="AJ5:AJ7"/>
    <mergeCell ref="AI11:AI13"/>
    <mergeCell ref="AI8:AI10"/>
    <mergeCell ref="AD8:AD9"/>
    <mergeCell ref="AE8:AE10"/>
    <mergeCell ref="AF8:AF10"/>
    <mergeCell ref="AG8:AG10"/>
    <mergeCell ref="AH8:AH10"/>
    <mergeCell ref="AD11:AD12"/>
    <mergeCell ref="AE11:AE13"/>
    <mergeCell ref="AF11:AF13"/>
    <mergeCell ref="AG11:AG13"/>
    <mergeCell ref="AH11:AH13"/>
  </mergeCells>
  <phoneticPr fontId="1"/>
  <pageMargins left="0.7" right="0.7" top="0.75" bottom="0.75" header="0.3" footer="0.3"/>
  <pageSetup paperSize="9" orientation="portrait" verticalDpi="0" r:id="rId1"/>
  <ignoredErrors>
    <ignoredError sqref="AE5:AI7" numberStoredAsText="1"/>
  </ignoredError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workbookViewId="0"/>
  </sheetViews>
  <sheetFormatPr defaultRowHeight="13.5"/>
  <sheetData/>
  <phoneticPr fontId="1"/>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vt:i4>
      </vt:variant>
    </vt:vector>
  </HeadingPairs>
  <TitlesOfParts>
    <vt:vector size="4" baseType="lpstr">
      <vt:lpstr>試算表</vt:lpstr>
      <vt:lpstr>編集用データ倉庫</vt:lpstr>
      <vt:lpstr>Sheet1</vt:lpstr>
      <vt:lpstr>試算表!Print_Area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FCCUSER</dc:creator>
  <cp:lastModifiedBy>国保年金課 資格係10 TC12XH</cp:lastModifiedBy>
  <cp:lastPrinted>2025-02-18T05:46:11Z</cp:lastPrinted>
  <dcterms:created xsi:type="dcterms:W3CDTF">2012-11-16T01:46:33Z</dcterms:created>
  <dcterms:modified xsi:type="dcterms:W3CDTF">2025-03-14T07:14:52Z</dcterms:modified>
</cp:coreProperties>
</file>