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【1生活排水係移動用】\排水設備マニュアル\様式\"/>
    </mc:Choice>
  </mc:AlternateContent>
  <xr:revisionPtr revIDLastSave="0" documentId="8_{FA9B41F8-31A0-49D8-8EA5-B637B75ECBDD}" xr6:coauthVersionLast="36" xr6:coauthVersionMax="36" xr10:uidLastSave="{00000000-0000-0000-0000-000000000000}"/>
  <bookViews>
    <workbookView xWindow="0" yWindow="0" windowWidth="19200" windowHeight="6150" tabRatio="727" xr2:uid="{00000000-000D-0000-FFFF-FFFF00000000}"/>
  </bookViews>
  <sheets>
    <sheet name="雨水浸透桝計算式" sheetId="1" r:id="rId1"/>
    <sheet name="粒径による飽和透水係数の概略値" sheetId="2" r:id="rId2"/>
    <sheet name="降雨強度式一覧表" sheetId="3" state="hidden" r:id="rId3"/>
    <sheet name="工種別基礎流出係数の基準値" sheetId="4" r:id="rId4"/>
  </sheets>
  <definedNames>
    <definedName name="_xlnm.Print_Area" localSheetId="0">雨水浸透桝計算式!$B$2:$J$57</definedName>
    <definedName name="_xlnm.Print_Area" localSheetId="3">工種別基礎流出係数の基準値!$B$1:$E$7</definedName>
  </definedNames>
  <calcPr calcId="191029"/>
</workbook>
</file>

<file path=xl/calcChain.xml><?xml version="1.0" encoding="utf-8"?>
<calcChain xmlns="http://schemas.openxmlformats.org/spreadsheetml/2006/main">
  <c r="F37" i="1" l="1"/>
  <c r="C53" i="1" l="1"/>
  <c r="L15" i="3"/>
  <c r="K15" i="3"/>
  <c r="J15" i="3"/>
  <c r="I15" i="3"/>
  <c r="H15" i="3"/>
  <c r="G15" i="3"/>
  <c r="F15" i="3"/>
  <c r="E15" i="3"/>
  <c r="L14" i="3"/>
  <c r="K14" i="3"/>
  <c r="J14" i="3"/>
  <c r="I14" i="3"/>
  <c r="H14" i="3"/>
  <c r="G14" i="3"/>
  <c r="F14" i="3"/>
  <c r="E14" i="3"/>
  <c r="L13" i="3"/>
  <c r="K13" i="3"/>
  <c r="J13" i="3"/>
  <c r="I13" i="3"/>
  <c r="H13" i="3"/>
  <c r="G13" i="3"/>
  <c r="F13" i="3"/>
  <c r="E13" i="3"/>
  <c r="L12" i="3"/>
  <c r="K12" i="3"/>
  <c r="J12" i="3"/>
  <c r="I12" i="3"/>
  <c r="H12" i="3"/>
  <c r="G12" i="3"/>
  <c r="F12" i="3"/>
  <c r="E12" i="3"/>
  <c r="L11" i="3"/>
  <c r="K11" i="3"/>
  <c r="J11" i="3"/>
  <c r="I11" i="3"/>
  <c r="H11" i="3"/>
  <c r="G11" i="3"/>
  <c r="F11" i="3"/>
  <c r="E11" i="3"/>
  <c r="D15" i="3"/>
  <c r="D14" i="3"/>
  <c r="D13" i="3"/>
  <c r="D12" i="3"/>
  <c r="D11" i="3"/>
  <c r="L10" i="3"/>
  <c r="K10" i="3"/>
  <c r="J10" i="3"/>
  <c r="I10" i="3"/>
  <c r="H10" i="3"/>
  <c r="G10" i="3"/>
  <c r="F10" i="3"/>
  <c r="E10" i="3"/>
  <c r="D10" i="3"/>
  <c r="L9" i="3"/>
  <c r="K9" i="3"/>
  <c r="J9" i="3"/>
  <c r="I9" i="3"/>
  <c r="H9" i="3"/>
  <c r="G9" i="3"/>
  <c r="F9" i="3"/>
  <c r="E9" i="3"/>
  <c r="D9" i="3"/>
  <c r="D8" i="3"/>
  <c r="L8" i="3"/>
  <c r="K8" i="3"/>
  <c r="J8" i="3"/>
  <c r="I8" i="3"/>
  <c r="H8" i="3"/>
  <c r="F8" i="3"/>
  <c r="E8" i="3"/>
  <c r="G8" i="3"/>
  <c r="F10" i="2"/>
  <c r="F9" i="2"/>
  <c r="F8" i="2"/>
  <c r="F7" i="2"/>
  <c r="F6" i="2"/>
  <c r="F5" i="2"/>
  <c r="F4" i="2"/>
  <c r="F28" i="1"/>
  <c r="F18" i="1"/>
  <c r="F16" i="1" l="1"/>
  <c r="F17" i="1"/>
  <c r="F13" i="1" l="1"/>
  <c r="F25" i="1" s="1"/>
  <c r="F23" i="1" s="1"/>
  <c r="F48" i="1" s="1"/>
  <c r="F46" i="1" s="1"/>
  <c r="F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5458</author>
  </authors>
  <commentList>
    <comment ref="F40" authorId="0" shapeId="0" xr:uid="{172766CE-E2B9-4A46-B7D5-A9714219B663}">
      <text>
        <r>
          <rPr>
            <b/>
            <sz val="9"/>
            <color indexed="10"/>
            <rFont val="BIZ UDPゴシック"/>
            <family val="3"/>
            <charset val="128"/>
          </rPr>
          <t>福島県ホームページの「福島県降雨強度式」を参照し入力してください。</t>
        </r>
      </text>
    </comment>
    <comment ref="F41" authorId="0" shapeId="0" xr:uid="{37788369-3B62-4F60-91E0-8D3B4F3819A4}">
      <text>
        <r>
          <rPr>
            <b/>
            <sz val="9"/>
            <color indexed="10"/>
            <rFont val="BIZ UDPゴシック"/>
            <family val="3"/>
            <charset val="128"/>
          </rPr>
          <t>「工種別基礎流出係数の基準値」を参照し入力してください。</t>
        </r>
      </text>
    </comment>
  </commentList>
</comments>
</file>

<file path=xl/sharedStrings.xml><?xml version="1.0" encoding="utf-8"?>
<sst xmlns="http://schemas.openxmlformats.org/spreadsheetml/2006/main" count="181" uniqueCount="153">
  <si>
    <t>①設計条件</t>
    <rPh sb="1" eb="3">
      <t>セッケイ</t>
    </rPh>
    <rPh sb="3" eb="5">
      <t>ジョウケン</t>
    </rPh>
    <phoneticPr fontId="1"/>
  </si>
  <si>
    <t>Ｈ：</t>
    <phoneticPr fontId="1"/>
  </si>
  <si>
    <t>Ｗ：</t>
    <phoneticPr fontId="1"/>
  </si>
  <si>
    <t>Ｋｏ：</t>
    <phoneticPr fontId="1"/>
  </si>
  <si>
    <t>浸透桝置換材の設計水頭</t>
    <rPh sb="0" eb="3">
      <t>シントウマス</t>
    </rPh>
    <rPh sb="3" eb="5">
      <t>オキカエ</t>
    </rPh>
    <rPh sb="5" eb="6">
      <t>ザイ</t>
    </rPh>
    <rPh sb="7" eb="9">
      <t>セッケイ</t>
    </rPh>
    <rPh sb="9" eb="11">
      <t>スイトウ</t>
    </rPh>
    <phoneticPr fontId="1"/>
  </si>
  <si>
    <t>浸透桝置換材幅</t>
    <rPh sb="0" eb="3">
      <t>シントウマス</t>
    </rPh>
    <rPh sb="3" eb="5">
      <t>オキカエ</t>
    </rPh>
    <rPh sb="5" eb="6">
      <t>ザイ</t>
    </rPh>
    <rPh sb="6" eb="7">
      <t>ハバ</t>
    </rPh>
    <phoneticPr fontId="1"/>
  </si>
  <si>
    <t>土の飽和透水係数</t>
    <rPh sb="0" eb="1">
      <t>ツチ</t>
    </rPh>
    <rPh sb="2" eb="4">
      <t>ホウワ</t>
    </rPh>
    <rPh sb="4" eb="6">
      <t>トウスイ</t>
    </rPh>
    <rPh sb="6" eb="8">
      <t>ケイスウ</t>
    </rPh>
    <phoneticPr fontId="1"/>
  </si>
  <si>
    <t>ｍ</t>
    <phoneticPr fontId="1"/>
  </si>
  <si>
    <t>ｍ</t>
    <phoneticPr fontId="1"/>
  </si>
  <si>
    <t>ｍ／ｈ</t>
    <phoneticPr fontId="1"/>
  </si>
  <si>
    <t>粒径による飽和透水係数の概略値</t>
    <rPh sb="0" eb="1">
      <t>リュウ</t>
    </rPh>
    <rPh sb="1" eb="2">
      <t>ケイ</t>
    </rPh>
    <rPh sb="5" eb="7">
      <t>ホウワ</t>
    </rPh>
    <rPh sb="7" eb="9">
      <t>トウスイ</t>
    </rPh>
    <rPh sb="9" eb="11">
      <t>ケイスウ</t>
    </rPh>
    <rPh sb="12" eb="14">
      <t>ガイリャク</t>
    </rPh>
    <rPh sb="14" eb="15">
      <t>チ</t>
    </rPh>
    <phoneticPr fontId="1"/>
  </si>
  <si>
    <t>土質種類</t>
    <rPh sb="0" eb="2">
      <t>ドシツ</t>
    </rPh>
    <rPh sb="2" eb="4">
      <t>シュルイ</t>
    </rPh>
    <phoneticPr fontId="1"/>
  </si>
  <si>
    <t>粒径（㎜）</t>
    <rPh sb="0" eb="1">
      <t>リュウ</t>
    </rPh>
    <rPh sb="1" eb="2">
      <t>ケイ</t>
    </rPh>
    <phoneticPr fontId="1"/>
  </si>
  <si>
    <t>Ｋｏ（㎝／sec）</t>
    <phoneticPr fontId="1"/>
  </si>
  <si>
    <t>Ｋｏ（ｍ／sec）</t>
    <phoneticPr fontId="1"/>
  </si>
  <si>
    <t>Ｋｏ（ｍ／ｈ）</t>
    <phoneticPr fontId="1"/>
  </si>
  <si>
    <t>粘土</t>
    <rPh sb="0" eb="2">
      <t>ネンド</t>
    </rPh>
    <phoneticPr fontId="1"/>
  </si>
  <si>
    <t>シルト</t>
    <phoneticPr fontId="1"/>
  </si>
  <si>
    <t>微細砂</t>
    <rPh sb="0" eb="1">
      <t>ビ</t>
    </rPh>
    <rPh sb="1" eb="2">
      <t>サイ</t>
    </rPh>
    <rPh sb="2" eb="3">
      <t>サ</t>
    </rPh>
    <phoneticPr fontId="1"/>
  </si>
  <si>
    <t>細砂</t>
    <rPh sb="0" eb="1">
      <t>サイ</t>
    </rPh>
    <rPh sb="1" eb="2">
      <t>サ</t>
    </rPh>
    <phoneticPr fontId="1"/>
  </si>
  <si>
    <t>中砂</t>
    <rPh sb="0" eb="1">
      <t>ナカ</t>
    </rPh>
    <rPh sb="1" eb="2">
      <t>スナ</t>
    </rPh>
    <phoneticPr fontId="1"/>
  </si>
  <si>
    <t>粗砂</t>
    <rPh sb="0" eb="1">
      <t>ソ</t>
    </rPh>
    <rPh sb="1" eb="2">
      <t>サ</t>
    </rPh>
    <phoneticPr fontId="1"/>
  </si>
  <si>
    <t>小砂利</t>
    <rPh sb="0" eb="1">
      <t>ショウ</t>
    </rPh>
    <rPh sb="1" eb="3">
      <t>ジャリ</t>
    </rPh>
    <phoneticPr fontId="1"/>
  </si>
  <si>
    <t>0～0.01</t>
    <phoneticPr fontId="1"/>
  </si>
  <si>
    <t>0.01～0.06</t>
    <phoneticPr fontId="1"/>
  </si>
  <si>
    <t>0.06～0.10</t>
    <phoneticPr fontId="1"/>
  </si>
  <si>
    <t>0.10～0.25</t>
    <phoneticPr fontId="1"/>
  </si>
  <si>
    <t>0.25～0.50</t>
    <phoneticPr fontId="1"/>
  </si>
  <si>
    <t>0.50～1.0</t>
    <phoneticPr fontId="1"/>
  </si>
  <si>
    <t>1.0～5.0</t>
    <phoneticPr fontId="1"/>
  </si>
  <si>
    <t>3×10^-6</t>
    <phoneticPr fontId="1"/>
  </si>
  <si>
    <t>4.5×10^-4</t>
    <phoneticPr fontId="1"/>
  </si>
  <si>
    <t>3.5×10^-3</t>
    <phoneticPr fontId="1"/>
  </si>
  <si>
    <t>1.5×10^-2</t>
    <phoneticPr fontId="1"/>
  </si>
  <si>
    <t>8.5×10^-2</t>
    <phoneticPr fontId="1"/>
  </si>
  <si>
    <t>3.5×10^-1</t>
    <phoneticPr fontId="1"/>
  </si>
  <si>
    <t>3×10^-8</t>
    <phoneticPr fontId="1"/>
  </si>
  <si>
    <t>4.5×10^-6</t>
    <phoneticPr fontId="1"/>
  </si>
  <si>
    <t>3.5×10^-5</t>
    <phoneticPr fontId="1"/>
  </si>
  <si>
    <t>1.5×10^-4</t>
    <phoneticPr fontId="1"/>
  </si>
  <si>
    <t>8.5×10^-4</t>
    <phoneticPr fontId="1"/>
  </si>
  <si>
    <t>3×10^-2</t>
    <phoneticPr fontId="1"/>
  </si>
  <si>
    <t>②比浸透量</t>
    <rPh sb="1" eb="2">
      <t>ヒ</t>
    </rPh>
    <rPh sb="2" eb="4">
      <t>シントウ</t>
    </rPh>
    <rPh sb="4" eb="5">
      <t>リョウ</t>
    </rPh>
    <phoneticPr fontId="1"/>
  </si>
  <si>
    <t>Ｋｆ：</t>
    <phoneticPr fontId="1"/>
  </si>
  <si>
    <t>比浸透量</t>
    <rPh sb="0" eb="1">
      <t>ヒ</t>
    </rPh>
    <rPh sb="1" eb="3">
      <t>シントウ</t>
    </rPh>
    <rPh sb="3" eb="4">
      <t>リョウ</t>
    </rPh>
    <phoneticPr fontId="1"/>
  </si>
  <si>
    <t>ａ：</t>
    <phoneticPr fontId="1"/>
  </si>
  <si>
    <t>ｂ：</t>
    <phoneticPr fontId="1"/>
  </si>
  <si>
    <t>ｃ：</t>
    <phoneticPr fontId="1"/>
  </si>
  <si>
    <t>形状係数＝0.120Ｗ＋0.985</t>
    <rPh sb="0" eb="2">
      <t>ケイジョウ</t>
    </rPh>
    <rPh sb="2" eb="4">
      <t>ケイスウ</t>
    </rPh>
    <phoneticPr fontId="1"/>
  </si>
  <si>
    <t>形状係数＝7.837Ｗ＋0.82</t>
    <rPh sb="0" eb="2">
      <t>ケイジョウ</t>
    </rPh>
    <rPh sb="2" eb="4">
      <t>ケイスウ</t>
    </rPh>
    <phoneticPr fontId="1"/>
  </si>
  <si>
    <t>形状係数＝2.858Ｗ－0.283</t>
    <rPh sb="0" eb="2">
      <t>ケイジョウ</t>
    </rPh>
    <rPh sb="2" eb="4">
      <t>ケイスウ</t>
    </rPh>
    <phoneticPr fontId="1"/>
  </si>
  <si>
    <t>㎡</t>
    <phoneticPr fontId="1"/>
  </si>
  <si>
    <t>－</t>
    <phoneticPr fontId="1"/>
  </si>
  <si>
    <t>Ｋｆ＝</t>
    <phoneticPr fontId="1"/>
  </si>
  <si>
    <t>＋</t>
    <phoneticPr fontId="1"/>
  </si>
  <si>
    <t>ａＨ^2</t>
    <phoneticPr fontId="1"/>
  </si>
  <si>
    <t>ｂＨ</t>
    <phoneticPr fontId="1"/>
  </si>
  <si>
    <t>ｃ</t>
    <phoneticPr fontId="1"/>
  </si>
  <si>
    <t>雨水浸透桝の設計</t>
    <rPh sb="0" eb="2">
      <t>ウスイ</t>
    </rPh>
    <rPh sb="2" eb="5">
      <t>シントウマス</t>
    </rPh>
    <rPh sb="6" eb="8">
      <t>セッケイ</t>
    </rPh>
    <phoneticPr fontId="1"/>
  </si>
  <si>
    <t>③浸透桝の単位設計浸透量</t>
    <rPh sb="1" eb="4">
      <t>シントウマス</t>
    </rPh>
    <rPh sb="5" eb="7">
      <t>タンイ</t>
    </rPh>
    <rPh sb="7" eb="9">
      <t>セッケイ</t>
    </rPh>
    <rPh sb="9" eb="11">
      <t>シントウ</t>
    </rPh>
    <rPh sb="11" eb="12">
      <t>リョウ</t>
    </rPh>
    <phoneticPr fontId="1"/>
  </si>
  <si>
    <t>Ｑ：</t>
    <phoneticPr fontId="1"/>
  </si>
  <si>
    <t>Ｑｆ：</t>
    <phoneticPr fontId="1"/>
  </si>
  <si>
    <t>α：</t>
    <phoneticPr fontId="1"/>
  </si>
  <si>
    <t>浸透桝の比浸透量［Ｋｆ値（㎥）］算定</t>
    <rPh sb="0" eb="3">
      <t>シントウマス</t>
    </rPh>
    <rPh sb="4" eb="5">
      <t>ヒ</t>
    </rPh>
    <rPh sb="5" eb="7">
      <t>シントウ</t>
    </rPh>
    <rPh sb="7" eb="8">
      <t>リョウ</t>
    </rPh>
    <rPh sb="16" eb="18">
      <t>サンテイ</t>
    </rPh>
    <phoneticPr fontId="1"/>
  </si>
  <si>
    <t>算定式の適用目安</t>
    <rPh sb="0" eb="2">
      <t>サンテイ</t>
    </rPh>
    <rPh sb="2" eb="3">
      <t>シキ</t>
    </rPh>
    <rPh sb="4" eb="6">
      <t>テキヨウ</t>
    </rPh>
    <rPh sb="6" eb="8">
      <t>メヤス</t>
    </rPh>
    <phoneticPr fontId="1"/>
  </si>
  <si>
    <t>設計水頭</t>
    <rPh sb="0" eb="2">
      <t>セッケイ</t>
    </rPh>
    <rPh sb="2" eb="4">
      <t>スイトウ</t>
    </rPh>
    <phoneticPr fontId="1"/>
  </si>
  <si>
    <t>設備規模</t>
    <rPh sb="0" eb="2">
      <t>セツビ</t>
    </rPh>
    <rPh sb="2" eb="4">
      <t>キボ</t>
    </rPh>
    <phoneticPr fontId="1"/>
  </si>
  <si>
    <t>約1.5ｍ</t>
    <rPh sb="0" eb="1">
      <t>ヤク</t>
    </rPh>
    <phoneticPr fontId="1"/>
  </si>
  <si>
    <t>幅≦1ｍ</t>
    <rPh sb="0" eb="1">
      <t>ハバ</t>
    </rPh>
    <phoneticPr fontId="1"/>
  </si>
  <si>
    <t>Ｑ＝</t>
    <phoneticPr fontId="1"/>
  </si>
  <si>
    <t>α</t>
    <phoneticPr fontId="1"/>
  </si>
  <si>
    <t>×</t>
    <phoneticPr fontId="1"/>
  </si>
  <si>
    <t>Ｋｏ</t>
    <phoneticPr fontId="1"/>
  </si>
  <si>
    <t>Ｋｆ</t>
    <phoneticPr fontId="1"/>
  </si>
  <si>
    <t>浸透桝の単位設計浸透量</t>
    <rPh sb="0" eb="3">
      <t>シントウマス</t>
    </rPh>
    <rPh sb="4" eb="6">
      <t>タンイ</t>
    </rPh>
    <rPh sb="6" eb="8">
      <t>セッケイ</t>
    </rPh>
    <rPh sb="8" eb="10">
      <t>シントウ</t>
    </rPh>
    <rPh sb="10" eb="11">
      <t>リョウ</t>
    </rPh>
    <phoneticPr fontId="1"/>
  </si>
  <si>
    <t>浸透桝の基準浸透量</t>
    <rPh sb="0" eb="3">
      <t>シントウマス</t>
    </rPh>
    <rPh sb="4" eb="6">
      <t>キジュン</t>
    </rPh>
    <rPh sb="6" eb="8">
      <t>シントウ</t>
    </rPh>
    <rPh sb="8" eb="9">
      <t>リョウ</t>
    </rPh>
    <phoneticPr fontId="1"/>
  </si>
  <si>
    <t>各種影響係数</t>
    <rPh sb="0" eb="2">
      <t>カクシュ</t>
    </rPh>
    <rPh sb="2" eb="4">
      <t>エイキョウ</t>
    </rPh>
    <rPh sb="4" eb="6">
      <t>ケイスウ</t>
    </rPh>
    <phoneticPr fontId="1"/>
  </si>
  <si>
    <t>Ｑｆ＝</t>
    <phoneticPr fontId="1"/>
  </si>
  <si>
    <t>α＝</t>
    <phoneticPr fontId="1"/>
  </si>
  <si>
    <t>α1</t>
    <phoneticPr fontId="1"/>
  </si>
  <si>
    <t>α2</t>
    <phoneticPr fontId="1"/>
  </si>
  <si>
    <t>α3</t>
    <phoneticPr fontId="1"/>
  </si>
  <si>
    <t>α4</t>
    <phoneticPr fontId="1"/>
  </si>
  <si>
    <t>α1：</t>
    <phoneticPr fontId="1"/>
  </si>
  <si>
    <t>α2：</t>
    <phoneticPr fontId="1"/>
  </si>
  <si>
    <t>α3：</t>
    <phoneticPr fontId="1"/>
  </si>
  <si>
    <t>地下水位（一般的には0.9）</t>
    <rPh sb="0" eb="2">
      <t>チカ</t>
    </rPh>
    <rPh sb="2" eb="4">
      <t>スイイ</t>
    </rPh>
    <rPh sb="5" eb="8">
      <t>イッパンテキ</t>
    </rPh>
    <phoneticPr fontId="1"/>
  </si>
  <si>
    <t>目づまり（一般的には0.9）</t>
    <rPh sb="0" eb="1">
      <t>メ</t>
    </rPh>
    <rPh sb="5" eb="8">
      <t>イッパンテキ</t>
    </rPh>
    <phoneticPr fontId="1"/>
  </si>
  <si>
    <t>注入水の水温（一般的には1.0、補正無し）</t>
    <rPh sb="0" eb="2">
      <t>チュウニュウ</t>
    </rPh>
    <rPh sb="2" eb="3">
      <t>スイ</t>
    </rPh>
    <rPh sb="4" eb="6">
      <t>スイオン</t>
    </rPh>
    <rPh sb="7" eb="10">
      <t>イッパンテキ</t>
    </rPh>
    <rPh sb="16" eb="18">
      <t>ホセイ</t>
    </rPh>
    <rPh sb="18" eb="19">
      <t>ナシ</t>
    </rPh>
    <phoneticPr fontId="1"/>
  </si>
  <si>
    <t>④対策雨水量の算定</t>
    <rPh sb="1" eb="3">
      <t>タイサク</t>
    </rPh>
    <rPh sb="3" eb="5">
      <t>ウスイ</t>
    </rPh>
    <rPh sb="5" eb="6">
      <t>リョウ</t>
    </rPh>
    <rPh sb="7" eb="9">
      <t>サンテイ</t>
    </rPh>
    <phoneticPr fontId="1"/>
  </si>
  <si>
    <t>Ｑ1：</t>
    <phoneticPr fontId="1"/>
  </si>
  <si>
    <t>対策雨水量</t>
    <rPh sb="0" eb="2">
      <t>タイサク</t>
    </rPh>
    <rPh sb="2" eb="4">
      <t>ウスイ</t>
    </rPh>
    <rPh sb="4" eb="5">
      <t>リョウ</t>
    </rPh>
    <phoneticPr fontId="1"/>
  </si>
  <si>
    <t>Ｑ1＝</t>
    <phoneticPr fontId="1"/>
  </si>
  <si>
    <t>Ｃ</t>
    <phoneticPr fontId="1"/>
  </si>
  <si>
    <t>Ｉ</t>
    <phoneticPr fontId="1"/>
  </si>
  <si>
    <t>Ａ</t>
    <phoneticPr fontId="1"/>
  </si>
  <si>
    <t>Ａ：</t>
    <phoneticPr fontId="1"/>
  </si>
  <si>
    <t>敷地・屋根面積</t>
    <rPh sb="0" eb="2">
      <t>シキチ</t>
    </rPh>
    <rPh sb="3" eb="5">
      <t>ヤネ</t>
    </rPh>
    <rPh sb="5" eb="7">
      <t>メンセキ</t>
    </rPh>
    <phoneticPr fontId="1"/>
  </si>
  <si>
    <t>㎡</t>
    <phoneticPr fontId="1"/>
  </si>
  <si>
    <t>Ｉ：</t>
    <phoneticPr fontId="1"/>
  </si>
  <si>
    <t>Ｃ：</t>
    <phoneticPr fontId="1"/>
  </si>
  <si>
    <t>対策降雨強度</t>
    <rPh sb="0" eb="2">
      <t>タイサク</t>
    </rPh>
    <rPh sb="2" eb="4">
      <t>コウウ</t>
    </rPh>
    <rPh sb="4" eb="6">
      <t>キョウド</t>
    </rPh>
    <phoneticPr fontId="1"/>
  </si>
  <si>
    <t>雨水流出係数</t>
    <rPh sb="0" eb="2">
      <t>ウスイ</t>
    </rPh>
    <rPh sb="2" eb="4">
      <t>リュウシュツ</t>
    </rPh>
    <rPh sb="4" eb="6">
      <t>ケイスウ</t>
    </rPh>
    <phoneticPr fontId="1"/>
  </si>
  <si>
    <t>㎜／ｈ</t>
    <phoneticPr fontId="1"/>
  </si>
  <si>
    <t>㎥／ｈ</t>
    <phoneticPr fontId="1"/>
  </si>
  <si>
    <t>降雨強度式一覧表</t>
    <rPh sb="0" eb="2">
      <t>コウウ</t>
    </rPh>
    <rPh sb="2" eb="4">
      <t>キョウド</t>
    </rPh>
    <rPh sb="4" eb="5">
      <t>シキ</t>
    </rPh>
    <rPh sb="5" eb="7">
      <t>イチラン</t>
    </rPh>
    <rPh sb="7" eb="8">
      <t>ヒョウ</t>
    </rPh>
    <phoneticPr fontId="1"/>
  </si>
  <si>
    <t>№1　福島</t>
    <rPh sb="3" eb="5">
      <t>フクシマ</t>
    </rPh>
    <phoneticPr fontId="2"/>
  </si>
  <si>
    <t>確率年</t>
    <rPh sb="0" eb="2">
      <t>カクリツ</t>
    </rPh>
    <rPh sb="2" eb="3">
      <t>ネン</t>
    </rPh>
    <phoneticPr fontId="2"/>
  </si>
  <si>
    <t>強度式</t>
    <rPh sb="0" eb="2">
      <t>キョウド</t>
    </rPh>
    <rPh sb="2" eb="3">
      <t>シキ</t>
    </rPh>
    <phoneticPr fontId="2"/>
  </si>
  <si>
    <t>継続時間（分）</t>
    <rPh sb="0" eb="2">
      <t>ケイゾク</t>
    </rPh>
    <rPh sb="2" eb="4">
      <t>ジカン</t>
    </rPh>
    <rPh sb="5" eb="6">
      <t>フン</t>
    </rPh>
    <phoneticPr fontId="2"/>
  </si>
  <si>
    <t>619/ｔ^0.689+2.917</t>
    <phoneticPr fontId="2"/>
  </si>
  <si>
    <t>736/ｔ^0.688+3.026</t>
    <phoneticPr fontId="2"/>
  </si>
  <si>
    <t>910/ｔ^0.690+3.349</t>
    <phoneticPr fontId="2"/>
  </si>
  <si>
    <t>1199/ｔ^0.692+3.897</t>
    <phoneticPr fontId="2"/>
  </si>
  <si>
    <t>1361/ｔ^0.695+4.250</t>
    <phoneticPr fontId="2"/>
  </si>
  <si>
    <t>1465/ｔ^0.696+4.455</t>
    <phoneticPr fontId="2"/>
  </si>
  <si>
    <t>1669/ｔ^0.717+5.322</t>
    <phoneticPr fontId="2"/>
  </si>
  <si>
    <t>1758/ｔ^0.719+5.505</t>
    <phoneticPr fontId="2"/>
  </si>
  <si>
    <t>10分≦ｔ≦1440分</t>
    <rPh sb="2" eb="3">
      <t>フン</t>
    </rPh>
    <rPh sb="10" eb="11">
      <t>フン</t>
    </rPh>
    <phoneticPr fontId="2"/>
  </si>
  <si>
    <t>工種別基礎流出係数の基準値</t>
    <phoneticPr fontId="2"/>
  </si>
  <si>
    <t>工種別</t>
    <phoneticPr fontId="2"/>
  </si>
  <si>
    <t>流出係数</t>
    <rPh sb="0" eb="2">
      <t>リュウシュツ</t>
    </rPh>
    <rPh sb="2" eb="4">
      <t>ケイスウ</t>
    </rPh>
    <phoneticPr fontId="2"/>
  </si>
  <si>
    <t>屋根</t>
    <rPh sb="0" eb="2">
      <t>ヤネ</t>
    </rPh>
    <phoneticPr fontId="2"/>
  </si>
  <si>
    <t>道路</t>
    <rPh sb="0" eb="2">
      <t>ドウロ</t>
    </rPh>
    <phoneticPr fontId="2"/>
  </si>
  <si>
    <t>その他の不透面</t>
    <rPh sb="2" eb="3">
      <t>タ</t>
    </rPh>
    <rPh sb="4" eb="5">
      <t>フ</t>
    </rPh>
    <rPh sb="5" eb="6">
      <t>トウ</t>
    </rPh>
    <rPh sb="6" eb="7">
      <t>メン</t>
    </rPh>
    <phoneticPr fontId="2"/>
  </si>
  <si>
    <t>水面</t>
    <rPh sb="0" eb="2">
      <t>スイメン</t>
    </rPh>
    <phoneticPr fontId="2"/>
  </si>
  <si>
    <t>0.85～0.95</t>
    <phoneticPr fontId="2"/>
  </si>
  <si>
    <t>0.80～0.90</t>
    <phoneticPr fontId="2"/>
  </si>
  <si>
    <t>0.75～0.85</t>
    <phoneticPr fontId="2"/>
  </si>
  <si>
    <t>間地</t>
    <rPh sb="0" eb="2">
      <t>ケンチ</t>
    </rPh>
    <phoneticPr fontId="2"/>
  </si>
  <si>
    <t>芝、樹木の多い公園</t>
    <rPh sb="0" eb="1">
      <t>シバ</t>
    </rPh>
    <rPh sb="2" eb="4">
      <t>ジュモク</t>
    </rPh>
    <rPh sb="5" eb="6">
      <t>オオ</t>
    </rPh>
    <rPh sb="7" eb="9">
      <t>コウエン</t>
    </rPh>
    <phoneticPr fontId="2"/>
  </si>
  <si>
    <t>こう配の緩い山地</t>
    <rPh sb="2" eb="3">
      <t>バイ</t>
    </rPh>
    <rPh sb="4" eb="5">
      <t>ユル</t>
    </rPh>
    <rPh sb="6" eb="8">
      <t>サンチ</t>
    </rPh>
    <phoneticPr fontId="2"/>
  </si>
  <si>
    <t>こう配の急な山地</t>
    <rPh sb="2" eb="3">
      <t>バイ</t>
    </rPh>
    <rPh sb="4" eb="5">
      <t>キュウ</t>
    </rPh>
    <rPh sb="6" eb="8">
      <t>サンチ</t>
    </rPh>
    <phoneticPr fontId="2"/>
  </si>
  <si>
    <t>0.10～0.30</t>
    <phoneticPr fontId="2"/>
  </si>
  <si>
    <t>0.05～0.25</t>
    <phoneticPr fontId="2"/>
  </si>
  <si>
    <t>0.20～0.40</t>
    <phoneticPr fontId="2"/>
  </si>
  <si>
    <t>0.40～0.60</t>
    <phoneticPr fontId="2"/>
  </si>
  <si>
    <t>⑤設計浸透量の算定</t>
    <rPh sb="1" eb="3">
      <t>セッケイ</t>
    </rPh>
    <rPh sb="3" eb="5">
      <t>シントウ</t>
    </rPh>
    <rPh sb="5" eb="6">
      <t>リョウ</t>
    </rPh>
    <rPh sb="7" eb="9">
      <t>サンテイ</t>
    </rPh>
    <phoneticPr fontId="1"/>
  </si>
  <si>
    <t>Ｑ2：</t>
    <phoneticPr fontId="1"/>
  </si>
  <si>
    <t>設計浸透量</t>
    <rPh sb="0" eb="2">
      <t>セッケイ</t>
    </rPh>
    <rPh sb="2" eb="4">
      <t>シントウ</t>
    </rPh>
    <rPh sb="4" eb="5">
      <t>リョウ</t>
    </rPh>
    <phoneticPr fontId="1"/>
  </si>
  <si>
    <t>Ｑ2＝</t>
    <phoneticPr fontId="1"/>
  </si>
  <si>
    <t>Ｑ</t>
    <phoneticPr fontId="1"/>
  </si>
  <si>
    <t>ｎ</t>
    <phoneticPr fontId="1"/>
  </si>
  <si>
    <t>ｎ：</t>
    <phoneticPr fontId="1"/>
  </si>
  <si>
    <t>浸透桝の設置基数</t>
    <rPh sb="0" eb="3">
      <t>シントウマス</t>
    </rPh>
    <rPh sb="4" eb="6">
      <t>セッチ</t>
    </rPh>
    <rPh sb="6" eb="8">
      <t>キスウ</t>
    </rPh>
    <phoneticPr fontId="1"/>
  </si>
  <si>
    <t>⑥設計浸透量と対策降雨量の比較</t>
    <rPh sb="1" eb="3">
      <t>セッケイ</t>
    </rPh>
    <rPh sb="3" eb="5">
      <t>シントウ</t>
    </rPh>
    <rPh sb="5" eb="6">
      <t>リョウ</t>
    </rPh>
    <rPh sb="7" eb="9">
      <t>タイサク</t>
    </rPh>
    <rPh sb="9" eb="11">
      <t>コウウ</t>
    </rPh>
    <rPh sb="11" eb="12">
      <t>リョウ</t>
    </rPh>
    <rPh sb="13" eb="15">
      <t>ヒカク</t>
    </rPh>
    <phoneticPr fontId="1"/>
  </si>
  <si>
    <t>対策降雨量（Ｑ1）</t>
    <rPh sb="0" eb="2">
      <t>タイサク</t>
    </rPh>
    <rPh sb="2" eb="4">
      <t>コウウ</t>
    </rPh>
    <rPh sb="4" eb="5">
      <t>リョウ</t>
    </rPh>
    <phoneticPr fontId="1"/>
  </si>
  <si>
    <t>設計浸透量（Ｑ2）</t>
    <rPh sb="0" eb="2">
      <t>セッケイ</t>
    </rPh>
    <rPh sb="2" eb="4">
      <t>シントウ</t>
    </rPh>
    <rPh sb="4" eb="5">
      <t>リョウ</t>
    </rPh>
    <phoneticPr fontId="1"/>
  </si>
  <si>
    <t>＜</t>
    <phoneticPr fontId="1"/>
  </si>
  <si>
    <t>⑦算定結果</t>
    <rPh sb="1" eb="3">
      <t>サンテイ</t>
    </rPh>
    <rPh sb="3" eb="5">
      <t>ケッカ</t>
    </rPh>
    <phoneticPr fontId="1"/>
  </si>
  <si>
    <t>設計浸透量（Ｑ2）が対策降雨量（Ｑ1）を上回っているため「ＯＫ」である。</t>
    <rPh sb="0" eb="2">
      <t>セッケイ</t>
    </rPh>
    <rPh sb="2" eb="4">
      <t>シントウ</t>
    </rPh>
    <rPh sb="4" eb="5">
      <t>リョウ</t>
    </rPh>
    <rPh sb="20" eb="22">
      <t>ウワマワ</t>
    </rPh>
    <phoneticPr fontId="1"/>
  </si>
  <si>
    <t>部分に入力してください。</t>
    <rPh sb="0" eb="2">
      <t>ブブン</t>
    </rPh>
    <rPh sb="3" eb="5">
      <t>ニュウリョク</t>
    </rPh>
    <phoneticPr fontId="1"/>
  </si>
  <si>
    <t>「粒系による飽和透水係数の概略値」を参考に入力してください。</t>
    <rPh sb="1" eb="3">
      <t>リュウケイ</t>
    </rPh>
    <rPh sb="6" eb="8">
      <t>ホウワ</t>
    </rPh>
    <rPh sb="8" eb="10">
      <t>トウスイ</t>
    </rPh>
    <rPh sb="10" eb="12">
      <t>ケイスウ</t>
    </rPh>
    <rPh sb="13" eb="16">
      <t>ガイリャクチ</t>
    </rPh>
    <rPh sb="18" eb="20">
      <t>サンコウ</t>
    </rPh>
    <rPh sb="21" eb="2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</si>
</sst>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_ "/>
    <numFmt numFmtId="177" formatCode="#,##0.000000_ "/>
    <numFmt numFmtId="178" formatCode="#,##0.00_ "/>
    <numFmt numFmtId="179" formatCode="#,##0.000_);[Red]\(#,##0.000\)"/>
    <numFmt numFmtId="180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9"/>
      <color indexed="10"/>
      <name val="BIZ UDP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178" fontId="0" fillId="0" borderId="12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178" fontId="0" fillId="0" borderId="15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178" fontId="0" fillId="0" borderId="17" xfId="0" applyNumberFormat="1" applyBorder="1">
      <alignment vertical="center"/>
    </xf>
    <xf numFmtId="0" fontId="0" fillId="2" borderId="18" xfId="0" applyFill="1" applyBorder="1" applyAlignment="1">
      <alignment horizontal="center" vertical="center"/>
    </xf>
    <xf numFmtId="178" fontId="0" fillId="2" borderId="19" xfId="0" applyNumberFormat="1" applyFill="1" applyBorder="1">
      <alignment vertical="center"/>
    </xf>
    <xf numFmtId="178" fontId="0" fillId="2" borderId="20" xfId="0" applyNumberFormat="1" applyFill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4" borderId="24" xfId="0" applyFill="1" applyBorder="1">
      <alignment vertical="center"/>
    </xf>
    <xf numFmtId="0" fontId="0" fillId="2" borderId="24" xfId="0" applyFill="1" applyBorder="1">
      <alignment vertical="center"/>
    </xf>
    <xf numFmtId="179" fontId="0" fillId="3" borderId="25" xfId="0" applyNumberFormat="1" applyFill="1" applyBorder="1">
      <alignment vertical="center"/>
    </xf>
    <xf numFmtId="179" fontId="0" fillId="3" borderId="26" xfId="0" applyNumberFormat="1" applyFill="1" applyBorder="1">
      <alignment vertical="center"/>
    </xf>
    <xf numFmtId="176" fontId="3" fillId="5" borderId="23" xfId="0" applyNumberFormat="1" applyFont="1" applyFill="1" applyBorder="1">
      <alignment vertical="center"/>
    </xf>
    <xf numFmtId="176" fontId="0" fillId="3" borderId="23" xfId="0" applyNumberFormat="1" applyFill="1" applyBorder="1">
      <alignment vertical="center"/>
    </xf>
    <xf numFmtId="178" fontId="0" fillId="3" borderId="23" xfId="0" applyNumberFormat="1" applyFill="1" applyBorder="1">
      <alignment vertical="center"/>
    </xf>
    <xf numFmtId="176" fontId="3" fillId="6" borderId="23" xfId="0" applyNumberFormat="1" applyFont="1" applyFill="1" applyBorder="1">
      <alignment vertical="center"/>
    </xf>
    <xf numFmtId="179" fontId="3" fillId="5" borderId="0" xfId="0" applyNumberFormat="1" applyFont="1" applyFill="1" applyBorder="1">
      <alignment vertical="center"/>
    </xf>
    <xf numFmtId="176" fontId="0" fillId="5" borderId="27" xfId="0" applyNumberForma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6" fillId="6" borderId="23" xfId="0" applyNumberFormat="1" applyFont="1" applyFill="1" applyBorder="1">
      <alignment vertical="center"/>
    </xf>
    <xf numFmtId="179" fontId="3" fillId="4" borderId="24" xfId="0" applyNumberFormat="1" applyFont="1" applyFill="1" applyBorder="1" applyAlignment="1" applyProtection="1">
      <protection locked="0"/>
    </xf>
    <xf numFmtId="179" fontId="3" fillId="2" borderId="24" xfId="0" applyNumberFormat="1" applyFont="1" applyFill="1" applyBorder="1" applyAlignment="1" applyProtection="1">
      <protection locked="0"/>
    </xf>
    <xf numFmtId="179" fontId="0" fillId="4" borderId="24" xfId="0" applyNumberFormat="1" applyFill="1" applyBorder="1" applyProtection="1">
      <alignment vertical="center"/>
      <protection locked="0"/>
    </xf>
    <xf numFmtId="178" fontId="0" fillId="4" borderId="24" xfId="0" applyNumberFormat="1" applyFill="1" applyBorder="1" applyProtection="1">
      <alignment vertical="center"/>
      <protection locked="0"/>
    </xf>
    <xf numFmtId="178" fontId="0" fillId="2" borderId="24" xfId="0" applyNumberFormat="1" applyFill="1" applyBorder="1" applyProtection="1">
      <alignment vertical="center"/>
      <protection locked="0"/>
    </xf>
    <xf numFmtId="180" fontId="0" fillId="4" borderId="24" xfId="0" applyNumberForma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2" borderId="10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552450</xdr:colOff>
      <xdr:row>1</xdr:row>
      <xdr:rowOff>152400</xdr:rowOff>
    </xdr:from>
    <xdr:to>
      <xdr:col>18</xdr:col>
      <xdr:colOff>504825</xdr:colOff>
      <xdr:row>7</xdr:row>
      <xdr:rowOff>19050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3B398A9-E397-470F-A5D4-6CBC02E3B606}"/>
            </a:ext>
          </a:extLst>
        </xdr:cNvPr>
        <xdr:cNvSpPr/>
      </xdr:nvSpPr>
      <xdr:spPr>
        <a:xfrm>
          <a:off x="6705600" y="152400"/>
          <a:ext cx="5438775" cy="9048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N57"/>
  <sheetViews>
    <sheetView showGridLines="0" showRowColHeaders="0" tabSelected="1" zoomScaleNormal="100" workbookViewId="0">
      <selection activeCell="F6" sqref="F6"/>
    </sheetView>
  </sheetViews>
  <sheetFormatPr defaultRowHeight="14.85" customHeight="1" x14ac:dyDescent="0.15"/>
  <cols>
    <col min="2" max="2" width="9" style="31"/>
    <col min="3" max="3" width="9.375" style="31" bestFit="1" customWidth="1"/>
    <col min="4" max="5" width="9" style="31"/>
    <col min="6" max="6" width="8.75" customWidth="1"/>
    <col min="7" max="7" width="9" style="30"/>
  </cols>
  <sheetData>
    <row r="1" spans="1:14" ht="14.85" customHeight="1" x14ac:dyDescent="0.15">
      <c r="A1" s="45"/>
    </row>
    <row r="2" spans="1:14" ht="14.85" customHeight="1" x14ac:dyDescent="0.15">
      <c r="B2" s="68" t="s">
        <v>58</v>
      </c>
      <c r="C2" s="68"/>
      <c r="D2" s="68"/>
      <c r="E2" s="68"/>
      <c r="F2" s="68"/>
      <c r="G2" s="68"/>
      <c r="H2" s="68"/>
      <c r="I2" s="68"/>
      <c r="J2" s="68"/>
    </row>
    <row r="3" spans="1:14" ht="14.85" customHeight="1" thickBot="1" x14ac:dyDescent="0.2">
      <c r="B3" s="68"/>
      <c r="C3" s="68"/>
      <c r="D3" s="68"/>
      <c r="E3" s="68"/>
      <c r="F3" s="68"/>
      <c r="G3" s="68"/>
      <c r="H3" s="68"/>
      <c r="I3" s="68"/>
      <c r="J3" s="68"/>
    </row>
    <row r="4" spans="1:14" ht="14.85" customHeight="1" thickTop="1" thickBot="1" x14ac:dyDescent="0.2">
      <c r="L4" s="19"/>
      <c r="M4" s="16" t="s">
        <v>151</v>
      </c>
      <c r="N4" s="15"/>
    </row>
    <row r="5" spans="1:14" ht="14.85" customHeight="1" thickTop="1" thickBot="1" x14ac:dyDescent="0.2">
      <c r="B5" s="17" t="s">
        <v>0</v>
      </c>
      <c r="M5" s="15"/>
      <c r="N5" s="15"/>
    </row>
    <row r="6" spans="1:14" ht="14.85" customHeight="1" thickTop="1" thickBot="1" x14ac:dyDescent="0.2">
      <c r="B6" s="34" t="s">
        <v>1</v>
      </c>
      <c r="C6" s="35" t="s">
        <v>4</v>
      </c>
      <c r="D6" s="35"/>
      <c r="E6" s="35"/>
      <c r="F6" s="39">
        <v>0.8</v>
      </c>
      <c r="G6" s="30" t="s">
        <v>7</v>
      </c>
      <c r="L6" s="20"/>
      <c r="M6" s="16" t="s">
        <v>152</v>
      </c>
      <c r="N6" s="15"/>
    </row>
    <row r="7" spans="1:14" ht="14.85" customHeight="1" thickTop="1" thickBot="1" x14ac:dyDescent="0.2">
      <c r="B7" s="34" t="s">
        <v>2</v>
      </c>
      <c r="C7" s="35" t="s">
        <v>5</v>
      </c>
      <c r="D7" s="35"/>
      <c r="E7" s="35"/>
      <c r="F7" s="39">
        <v>1</v>
      </c>
      <c r="G7" s="30" t="s">
        <v>8</v>
      </c>
    </row>
    <row r="8" spans="1:14" ht="14.85" customHeight="1" thickTop="1" thickBot="1" x14ac:dyDescent="0.2">
      <c r="B8" s="34" t="s">
        <v>3</v>
      </c>
      <c r="C8" s="35" t="s">
        <v>6</v>
      </c>
      <c r="D8" s="35"/>
      <c r="E8" s="35"/>
      <c r="F8" s="40">
        <v>0.54</v>
      </c>
      <c r="G8" s="30" t="s">
        <v>9</v>
      </c>
    </row>
    <row r="9" spans="1:14" ht="14.85" customHeight="1" thickTop="1" x14ac:dyDescent="0.15"/>
    <row r="10" spans="1:14" ht="14.85" customHeight="1" x14ac:dyDescent="0.15">
      <c r="B10" s="17" t="s">
        <v>42</v>
      </c>
    </row>
    <row r="11" spans="1:14" s="31" customFormat="1" ht="14.85" customHeight="1" x14ac:dyDescent="0.15">
      <c r="B11" s="32" t="s">
        <v>53</v>
      </c>
      <c r="C11" s="33" t="s">
        <v>55</v>
      </c>
      <c r="D11" s="33" t="s">
        <v>54</v>
      </c>
      <c r="E11" s="33" t="s">
        <v>56</v>
      </c>
      <c r="F11" s="33" t="s">
        <v>54</v>
      </c>
      <c r="G11" s="33" t="s">
        <v>57</v>
      </c>
    </row>
    <row r="12" spans="1:14" ht="14.85" customHeight="1" x14ac:dyDescent="0.15">
      <c r="B12" s="35"/>
      <c r="C12" s="35"/>
      <c r="D12" s="35"/>
      <c r="E12" s="35"/>
      <c r="F12" s="29"/>
    </row>
    <row r="13" spans="1:14" ht="14.85" customHeight="1" thickBot="1" x14ac:dyDescent="0.2">
      <c r="B13" s="34" t="s">
        <v>43</v>
      </c>
      <c r="C13" s="35" t="s">
        <v>44</v>
      </c>
      <c r="D13" s="35"/>
      <c r="E13" s="35"/>
      <c r="F13" s="27">
        <f>ROUND(F16*F14^2+F17*F14+F18,3)</f>
        <v>10.208</v>
      </c>
      <c r="G13" s="30" t="s">
        <v>51</v>
      </c>
    </row>
    <row r="14" spans="1:14" ht="14.85" customHeight="1" thickTop="1" thickBot="1" x14ac:dyDescent="0.2">
      <c r="B14" s="34" t="s">
        <v>1</v>
      </c>
      <c r="C14" s="35" t="s">
        <v>4</v>
      </c>
      <c r="D14" s="35"/>
      <c r="E14" s="35"/>
      <c r="F14" s="41">
        <v>0.8</v>
      </c>
      <c r="G14" s="30" t="s">
        <v>7</v>
      </c>
    </row>
    <row r="15" spans="1:14" ht="14.85" customHeight="1" thickTop="1" thickBot="1" x14ac:dyDescent="0.2">
      <c r="B15" s="34" t="s">
        <v>2</v>
      </c>
      <c r="C15" s="35" t="s">
        <v>5</v>
      </c>
      <c r="D15" s="35"/>
      <c r="E15" s="35"/>
      <c r="F15" s="41">
        <v>1</v>
      </c>
      <c r="G15" s="30" t="s">
        <v>8</v>
      </c>
    </row>
    <row r="16" spans="1:14" ht="14.85" customHeight="1" thickTop="1" x14ac:dyDescent="0.15">
      <c r="B16" s="34" t="s">
        <v>45</v>
      </c>
      <c r="C16" s="35" t="s">
        <v>48</v>
      </c>
      <c r="D16" s="35"/>
      <c r="E16" s="35"/>
      <c r="F16" s="21">
        <f>ROUND(0.12*F15+0.985,3)</f>
        <v>1.105</v>
      </c>
      <c r="G16" s="30" t="s">
        <v>52</v>
      </c>
    </row>
    <row r="17" spans="2:9" ht="14.85" customHeight="1" x14ac:dyDescent="0.15">
      <c r="B17" s="34" t="s">
        <v>46</v>
      </c>
      <c r="C17" s="35" t="s">
        <v>49</v>
      </c>
      <c r="D17" s="35"/>
      <c r="E17" s="35"/>
      <c r="F17" s="22">
        <f>ROUND(7.837*F15+0.82,3)</f>
        <v>8.657</v>
      </c>
      <c r="G17" s="30" t="s">
        <v>52</v>
      </c>
    </row>
    <row r="18" spans="2:9" ht="14.85" customHeight="1" x14ac:dyDescent="0.15">
      <c r="B18" s="34" t="s">
        <v>47</v>
      </c>
      <c r="C18" s="35" t="s">
        <v>50</v>
      </c>
      <c r="D18" s="35"/>
      <c r="E18" s="35"/>
      <c r="F18" s="22">
        <f>ROUND(2.858*F15-0.283,3)</f>
        <v>2.5750000000000002</v>
      </c>
      <c r="G18" s="30" t="s">
        <v>52</v>
      </c>
    </row>
    <row r="19" spans="2:9" ht="14.85" customHeight="1" x14ac:dyDescent="0.15">
      <c r="B19" s="35"/>
      <c r="C19" s="35"/>
      <c r="D19" s="35"/>
      <c r="E19" s="35"/>
    </row>
    <row r="20" spans="2:9" ht="14.85" customHeight="1" x14ac:dyDescent="0.15">
      <c r="B20" s="18" t="s">
        <v>59</v>
      </c>
    </row>
    <row r="21" spans="2:9" s="31" customFormat="1" ht="14.85" customHeight="1" x14ac:dyDescent="0.15">
      <c r="B21" s="32" t="s">
        <v>69</v>
      </c>
      <c r="C21" s="33" t="s">
        <v>70</v>
      </c>
      <c r="D21" s="33" t="s">
        <v>71</v>
      </c>
      <c r="E21" s="33" t="s">
        <v>72</v>
      </c>
      <c r="F21" s="33" t="s">
        <v>71</v>
      </c>
      <c r="G21" s="33" t="s">
        <v>73</v>
      </c>
    </row>
    <row r="22" spans="2:9" ht="14.85" customHeight="1" x14ac:dyDescent="0.15">
      <c r="B22" s="35"/>
      <c r="C22" s="35"/>
      <c r="D22" s="35"/>
      <c r="E22" s="35"/>
    </row>
    <row r="23" spans="2:9" ht="14.85" customHeight="1" x14ac:dyDescent="0.15">
      <c r="B23" s="34" t="s">
        <v>60</v>
      </c>
      <c r="C23" s="35" t="s">
        <v>74</v>
      </c>
      <c r="D23" s="35"/>
      <c r="E23" s="35"/>
      <c r="F23" s="23">
        <f>ROUND(F28*F25,3)</f>
        <v>4.4649999999999999</v>
      </c>
    </row>
    <row r="24" spans="2:9" ht="14.85" customHeight="1" x14ac:dyDescent="0.15">
      <c r="B24" s="34"/>
      <c r="C24" s="35"/>
      <c r="D24" s="35"/>
      <c r="E24" s="35"/>
    </row>
    <row r="25" spans="2:9" ht="14.85" customHeight="1" x14ac:dyDescent="0.15">
      <c r="B25" s="34" t="s">
        <v>61</v>
      </c>
      <c r="C25" s="35" t="s">
        <v>75</v>
      </c>
      <c r="D25" s="35"/>
      <c r="E25" s="35"/>
      <c r="F25" s="24">
        <f>ROUND(F8*F13,3)</f>
        <v>5.5119999999999996</v>
      </c>
    </row>
    <row r="26" spans="2:9" s="31" customFormat="1" ht="14.85" customHeight="1" x14ac:dyDescent="0.15">
      <c r="B26" s="32" t="s">
        <v>77</v>
      </c>
      <c r="C26" s="33" t="s">
        <v>72</v>
      </c>
      <c r="D26" s="33" t="s">
        <v>71</v>
      </c>
      <c r="E26" s="33" t="s">
        <v>73</v>
      </c>
    </row>
    <row r="27" spans="2:9" ht="14.85" customHeight="1" x14ac:dyDescent="0.15">
      <c r="B27" s="34"/>
      <c r="C27" s="36"/>
      <c r="D27" s="36"/>
      <c r="E27" s="36"/>
    </row>
    <row r="28" spans="2:9" ht="14.85" customHeight="1" x14ac:dyDescent="0.15">
      <c r="B28" s="34" t="s">
        <v>62</v>
      </c>
      <c r="C28" s="35" t="s">
        <v>76</v>
      </c>
      <c r="D28" s="35"/>
      <c r="E28" s="35"/>
      <c r="F28" s="25">
        <f>ROUND(0.9*0.9*1,3)</f>
        <v>0.81</v>
      </c>
    </row>
    <row r="29" spans="2:9" s="31" customFormat="1" ht="14.85" customHeight="1" x14ac:dyDescent="0.15">
      <c r="B29" s="32" t="s">
        <v>78</v>
      </c>
      <c r="C29" s="33" t="s">
        <v>79</v>
      </c>
      <c r="D29" s="33" t="s">
        <v>71</v>
      </c>
      <c r="E29" s="33" t="s">
        <v>80</v>
      </c>
      <c r="F29" s="33" t="s">
        <v>71</v>
      </c>
      <c r="G29" s="33" t="s">
        <v>81</v>
      </c>
      <c r="H29" s="33" t="s">
        <v>71</v>
      </c>
      <c r="I29" s="33" t="s">
        <v>82</v>
      </c>
    </row>
    <row r="30" spans="2:9" ht="14.85" customHeight="1" x14ac:dyDescent="0.15">
      <c r="B30" s="34" t="s">
        <v>83</v>
      </c>
      <c r="C30" s="37" t="s">
        <v>86</v>
      </c>
      <c r="D30" s="35"/>
      <c r="E30" s="35"/>
    </row>
    <row r="31" spans="2:9" ht="14.85" customHeight="1" x14ac:dyDescent="0.15">
      <c r="B31" s="34" t="s">
        <v>84</v>
      </c>
      <c r="C31" s="37" t="s">
        <v>87</v>
      </c>
      <c r="D31" s="35"/>
      <c r="E31" s="35"/>
    </row>
    <row r="32" spans="2:9" ht="14.85" customHeight="1" x14ac:dyDescent="0.15">
      <c r="B32" s="34" t="s">
        <v>85</v>
      </c>
      <c r="C32" s="37" t="s">
        <v>88</v>
      </c>
      <c r="D32" s="35"/>
      <c r="E32" s="35"/>
    </row>
    <row r="33" spans="2:9" ht="14.85" customHeight="1" x14ac:dyDescent="0.15">
      <c r="B33" s="35"/>
      <c r="C33" s="35"/>
      <c r="D33" s="35"/>
      <c r="E33" s="35"/>
    </row>
    <row r="34" spans="2:9" ht="14.85" customHeight="1" x14ac:dyDescent="0.15">
      <c r="B34" s="18" t="s">
        <v>89</v>
      </c>
    </row>
    <row r="35" spans="2:9" s="31" customFormat="1" ht="14.85" customHeight="1" x14ac:dyDescent="0.15">
      <c r="B35" s="32" t="s">
        <v>92</v>
      </c>
      <c r="C35" s="33" t="s">
        <v>93</v>
      </c>
      <c r="D35" s="33" t="s">
        <v>71</v>
      </c>
      <c r="E35" s="33" t="s">
        <v>94</v>
      </c>
      <c r="F35" s="33" t="s">
        <v>71</v>
      </c>
      <c r="G35" s="33" t="s">
        <v>95</v>
      </c>
    </row>
    <row r="36" spans="2:9" ht="14.85" customHeight="1" x14ac:dyDescent="0.15">
      <c r="B36" s="35"/>
      <c r="C36" s="35"/>
      <c r="D36" s="35"/>
      <c r="E36" s="35"/>
    </row>
    <row r="37" spans="2:9" ht="14.85" customHeight="1" x14ac:dyDescent="0.15">
      <c r="B37" s="34" t="s">
        <v>90</v>
      </c>
      <c r="C37" s="35" t="s">
        <v>91</v>
      </c>
      <c r="D37" s="35"/>
      <c r="E37" s="35"/>
      <c r="F37" s="23">
        <f>ROUND(F41*F40/1000*F39,3)</f>
        <v>14.13</v>
      </c>
      <c r="G37" s="30" t="s">
        <v>104</v>
      </c>
    </row>
    <row r="38" spans="2:9" ht="14.85" customHeight="1" thickBot="1" x14ac:dyDescent="0.2">
      <c r="B38" s="35"/>
      <c r="C38" s="35"/>
      <c r="D38" s="35"/>
      <c r="E38" s="35"/>
    </row>
    <row r="39" spans="2:9" ht="14.85" customHeight="1" thickTop="1" thickBot="1" x14ac:dyDescent="0.2">
      <c r="B39" s="34" t="s">
        <v>96</v>
      </c>
      <c r="C39" s="35" t="s">
        <v>97</v>
      </c>
      <c r="D39" s="35"/>
      <c r="E39" s="35"/>
      <c r="F39" s="42">
        <v>500</v>
      </c>
      <c r="G39" s="30" t="s">
        <v>98</v>
      </c>
      <c r="I39" s="1"/>
    </row>
    <row r="40" spans="2:9" ht="14.85" customHeight="1" thickTop="1" thickBot="1" x14ac:dyDescent="0.2">
      <c r="B40" s="34" t="s">
        <v>99</v>
      </c>
      <c r="C40" s="35" t="s">
        <v>101</v>
      </c>
      <c r="D40" s="35"/>
      <c r="E40" s="35"/>
      <c r="F40" s="43">
        <v>31.4</v>
      </c>
      <c r="G40" s="30" t="s">
        <v>103</v>
      </c>
      <c r="I40" s="1"/>
    </row>
    <row r="41" spans="2:9" ht="14.85" customHeight="1" thickTop="1" thickBot="1" x14ac:dyDescent="0.2">
      <c r="B41" s="34" t="s">
        <v>100</v>
      </c>
      <c r="C41" s="35" t="s">
        <v>102</v>
      </c>
      <c r="D41" s="35"/>
      <c r="E41" s="35"/>
      <c r="F41" s="42">
        <v>0.9</v>
      </c>
      <c r="G41" s="30" t="s">
        <v>52</v>
      </c>
      <c r="I41" s="1"/>
    </row>
    <row r="42" spans="2:9" ht="14.85" customHeight="1" thickTop="1" x14ac:dyDescent="0.15">
      <c r="B42" s="35"/>
      <c r="C42" s="35"/>
      <c r="D42" s="35"/>
      <c r="E42" s="35"/>
    </row>
    <row r="43" spans="2:9" ht="14.85" customHeight="1" x14ac:dyDescent="0.15">
      <c r="B43" s="18" t="s">
        <v>137</v>
      </c>
    </row>
    <row r="44" spans="2:9" s="31" customFormat="1" ht="14.85" customHeight="1" x14ac:dyDescent="0.15">
      <c r="B44" s="32" t="s">
        <v>140</v>
      </c>
      <c r="C44" s="33" t="s">
        <v>141</v>
      </c>
      <c r="D44" s="33" t="s">
        <v>71</v>
      </c>
      <c r="E44" s="33" t="s">
        <v>142</v>
      </c>
    </row>
    <row r="45" spans="2:9" ht="14.85" customHeight="1" x14ac:dyDescent="0.15">
      <c r="B45" s="35"/>
      <c r="C45" s="35"/>
      <c r="D45" s="35"/>
      <c r="E45" s="35"/>
    </row>
    <row r="46" spans="2:9" ht="14.85" customHeight="1" x14ac:dyDescent="0.15">
      <c r="B46" s="34" t="s">
        <v>138</v>
      </c>
      <c r="C46" s="35" t="s">
        <v>139</v>
      </c>
      <c r="D46" s="35"/>
      <c r="E46" s="35"/>
      <c r="F46" s="23">
        <f>ROUND(F48*F49,3)</f>
        <v>4.4649999999999999</v>
      </c>
      <c r="G46" s="30" t="s">
        <v>104</v>
      </c>
    </row>
    <row r="47" spans="2:9" ht="14.85" customHeight="1" x14ac:dyDescent="0.15">
      <c r="B47" s="35"/>
      <c r="C47" s="35"/>
      <c r="D47" s="35"/>
      <c r="E47" s="35"/>
    </row>
    <row r="48" spans="2:9" ht="14.85" customHeight="1" thickBot="1" x14ac:dyDescent="0.2">
      <c r="B48" s="34" t="s">
        <v>60</v>
      </c>
      <c r="C48" s="35" t="s">
        <v>74</v>
      </c>
      <c r="D48" s="35"/>
      <c r="E48" s="35"/>
      <c r="F48" s="28">
        <f>F23</f>
        <v>4.4649999999999999</v>
      </c>
    </row>
    <row r="49" spans="2:10" ht="14.85" customHeight="1" thickTop="1" thickBot="1" x14ac:dyDescent="0.2">
      <c r="B49" s="34" t="s">
        <v>143</v>
      </c>
      <c r="C49" s="35" t="s">
        <v>144</v>
      </c>
      <c r="D49" s="35"/>
      <c r="E49" s="35"/>
      <c r="F49" s="44">
        <v>1</v>
      </c>
    </row>
    <row r="50" spans="2:10" ht="14.85" customHeight="1" thickTop="1" x14ac:dyDescent="0.15">
      <c r="B50" s="35"/>
      <c r="C50" s="35"/>
      <c r="D50" s="35"/>
      <c r="E50" s="35"/>
    </row>
    <row r="51" spans="2:10" ht="14.85" customHeight="1" x14ac:dyDescent="0.15">
      <c r="B51" s="18" t="s">
        <v>145</v>
      </c>
    </row>
    <row r="52" spans="2:10" ht="14.85" customHeight="1" x14ac:dyDescent="0.15">
      <c r="B52" s="35"/>
      <c r="C52" s="35" t="s">
        <v>146</v>
      </c>
      <c r="D52" s="35"/>
      <c r="E52" s="35"/>
      <c r="F52" s="29" t="s">
        <v>147</v>
      </c>
    </row>
    <row r="53" spans="2:10" ht="14.85" customHeight="1" x14ac:dyDescent="0.15">
      <c r="C53" s="38">
        <f>F37</f>
        <v>14.13</v>
      </c>
      <c r="D53" s="31" t="s">
        <v>104</v>
      </c>
      <c r="E53" s="31" t="s">
        <v>148</v>
      </c>
      <c r="F53" s="26">
        <f>F46</f>
        <v>4.4649999999999999</v>
      </c>
      <c r="G53" s="30" t="s">
        <v>104</v>
      </c>
    </row>
    <row r="55" spans="2:10" ht="14.85" customHeight="1" x14ac:dyDescent="0.15">
      <c r="B55" s="17" t="s">
        <v>149</v>
      </c>
    </row>
    <row r="56" spans="2:10" ht="14.85" customHeight="1" x14ac:dyDescent="0.15">
      <c r="C56" s="17" t="s">
        <v>150</v>
      </c>
      <c r="I56" s="46"/>
    </row>
    <row r="57" spans="2:10" ht="14.85" customHeight="1" x14ac:dyDescent="0.15">
      <c r="J57" s="45"/>
    </row>
  </sheetData>
  <sheetProtection sheet="1" objects="1" scenarios="1" formatCells="0" formatColumns="0" formatRows="0" insertColumns="0" insertRows="0" deleteColumns="0" deleteRows="0" selectLockedCells="1"/>
  <mergeCells count="1">
    <mergeCell ref="B2:J3"/>
  </mergeCells>
  <phoneticPr fontId="1"/>
  <pageMargins left="0.9055118110236221" right="0.70866141732283472" top="0.55118110236220474" bottom="0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B2:F14"/>
  <sheetViews>
    <sheetView zoomScaleNormal="100" workbookViewId="0">
      <selection activeCell="B15" sqref="B15"/>
    </sheetView>
  </sheetViews>
  <sheetFormatPr defaultRowHeight="24.95" customHeight="1" x14ac:dyDescent="0.15"/>
  <cols>
    <col min="1" max="1" width="9" style="31"/>
    <col min="2" max="6" width="15.625" style="31" customWidth="1"/>
    <col min="7" max="16384" width="9" style="31"/>
  </cols>
  <sheetData>
    <row r="2" spans="2:6" ht="24.95" customHeight="1" x14ac:dyDescent="0.15">
      <c r="B2" s="66" t="s">
        <v>10</v>
      </c>
    </row>
    <row r="3" spans="2:6" ht="24.95" customHeight="1" thickBot="1" x14ac:dyDescent="0.2">
      <c r="B3" s="54" t="s">
        <v>11</v>
      </c>
      <c r="C3" s="54" t="s">
        <v>12</v>
      </c>
      <c r="D3" s="54" t="s">
        <v>13</v>
      </c>
      <c r="E3" s="54" t="s">
        <v>14</v>
      </c>
      <c r="F3" s="55" t="s">
        <v>15</v>
      </c>
    </row>
    <row r="4" spans="2:6" ht="24.95" customHeight="1" x14ac:dyDescent="0.15">
      <c r="B4" s="56" t="s">
        <v>16</v>
      </c>
      <c r="C4" s="56" t="s">
        <v>23</v>
      </c>
      <c r="D4" s="56" t="s">
        <v>30</v>
      </c>
      <c r="E4" s="57" t="s">
        <v>36</v>
      </c>
      <c r="F4" s="58">
        <f>ROUND(3*10^-8*3600,6)</f>
        <v>1.08E-4</v>
      </c>
    </row>
    <row r="5" spans="2:6" ht="24.95" customHeight="1" x14ac:dyDescent="0.15">
      <c r="B5" s="59" t="s">
        <v>17</v>
      </c>
      <c r="C5" s="59" t="s">
        <v>24</v>
      </c>
      <c r="D5" s="59" t="s">
        <v>31</v>
      </c>
      <c r="E5" s="60" t="s">
        <v>37</v>
      </c>
      <c r="F5" s="61">
        <f>ROUND(4.5*10^-6*3600,3)</f>
        <v>1.6E-2</v>
      </c>
    </row>
    <row r="6" spans="2:6" ht="24.95" customHeight="1" x14ac:dyDescent="0.15">
      <c r="B6" s="59" t="s">
        <v>18</v>
      </c>
      <c r="C6" s="59" t="s">
        <v>25</v>
      </c>
      <c r="D6" s="59" t="s">
        <v>32</v>
      </c>
      <c r="E6" s="60" t="s">
        <v>38</v>
      </c>
      <c r="F6" s="61">
        <f>ROUND(3.5*10^-5*3600,3)</f>
        <v>0.126</v>
      </c>
    </row>
    <row r="7" spans="2:6" ht="24.95" customHeight="1" x14ac:dyDescent="0.15">
      <c r="B7" s="59" t="s">
        <v>19</v>
      </c>
      <c r="C7" s="59" t="s">
        <v>26</v>
      </c>
      <c r="D7" s="59" t="s">
        <v>33</v>
      </c>
      <c r="E7" s="60" t="s">
        <v>39</v>
      </c>
      <c r="F7" s="61">
        <f>ROUND(1.5*10^-4*3600,3)</f>
        <v>0.54</v>
      </c>
    </row>
    <row r="8" spans="2:6" ht="24.95" customHeight="1" x14ac:dyDescent="0.15">
      <c r="B8" s="59" t="s">
        <v>20</v>
      </c>
      <c r="C8" s="59" t="s">
        <v>27</v>
      </c>
      <c r="D8" s="59" t="s">
        <v>34</v>
      </c>
      <c r="E8" s="60" t="s">
        <v>40</v>
      </c>
      <c r="F8" s="61">
        <f>ROUND(8.5*10^-4*3600,3)</f>
        <v>3.06</v>
      </c>
    </row>
    <row r="9" spans="2:6" ht="24.95" customHeight="1" x14ac:dyDescent="0.15">
      <c r="B9" s="59" t="s">
        <v>21</v>
      </c>
      <c r="C9" s="59" t="s">
        <v>28</v>
      </c>
      <c r="D9" s="59" t="s">
        <v>35</v>
      </c>
      <c r="E9" s="60" t="s">
        <v>32</v>
      </c>
      <c r="F9" s="61">
        <f>ROUND(3.5*10^-3*3600,3)</f>
        <v>12.6</v>
      </c>
    </row>
    <row r="10" spans="2:6" ht="24.95" customHeight="1" thickBot="1" x14ac:dyDescent="0.2">
      <c r="B10" s="62" t="s">
        <v>22</v>
      </c>
      <c r="C10" s="62" t="s">
        <v>29</v>
      </c>
      <c r="D10" s="62">
        <v>3</v>
      </c>
      <c r="E10" s="63" t="s">
        <v>41</v>
      </c>
      <c r="F10" s="64">
        <f>ROUND(3*10^-2*3600,3)</f>
        <v>108</v>
      </c>
    </row>
    <row r="12" spans="2:6" ht="24.95" customHeight="1" x14ac:dyDescent="0.15">
      <c r="B12" s="67" t="s">
        <v>63</v>
      </c>
    </row>
    <row r="13" spans="2:6" ht="24.95" customHeight="1" x14ac:dyDescent="0.15">
      <c r="B13" s="69" t="s">
        <v>64</v>
      </c>
      <c r="C13" s="69"/>
      <c r="D13" s="65" t="s">
        <v>65</v>
      </c>
      <c r="E13" s="54" t="s">
        <v>67</v>
      </c>
    </row>
    <row r="14" spans="2:6" ht="24.95" customHeight="1" x14ac:dyDescent="0.15">
      <c r="B14" s="69"/>
      <c r="C14" s="69"/>
      <c r="D14" s="65" t="s">
        <v>66</v>
      </c>
      <c r="E14" s="54" t="s">
        <v>68</v>
      </c>
    </row>
  </sheetData>
  <mergeCells count="1">
    <mergeCell ref="B13:C14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2:L15"/>
  <sheetViews>
    <sheetView topLeftCell="A4" zoomScaleNormal="100" workbookViewId="0">
      <selection activeCell="H18" sqref="H18"/>
    </sheetView>
  </sheetViews>
  <sheetFormatPr defaultRowHeight="13.5" x14ac:dyDescent="0.15"/>
  <cols>
    <col min="2" max="2" width="8.625" customWidth="1"/>
    <col min="3" max="3" width="20.625" customWidth="1"/>
    <col min="4" max="12" width="8.625" customWidth="1"/>
  </cols>
  <sheetData>
    <row r="2" spans="2:12" x14ac:dyDescent="0.15">
      <c r="D2" s="7" t="s">
        <v>105</v>
      </c>
    </row>
    <row r="4" spans="2:12" x14ac:dyDescent="0.15">
      <c r="B4" s="2" t="s">
        <v>106</v>
      </c>
    </row>
    <row r="5" spans="2:12" x14ac:dyDescent="0.15">
      <c r="J5" s="73" t="s">
        <v>118</v>
      </c>
      <c r="K5" s="73"/>
      <c r="L5" s="73"/>
    </row>
    <row r="6" spans="2:12" ht="15" customHeight="1" thickBot="1" x14ac:dyDescent="0.2">
      <c r="B6" s="70" t="s">
        <v>107</v>
      </c>
      <c r="C6" s="70" t="s">
        <v>108</v>
      </c>
      <c r="D6" s="70" t="s">
        <v>109</v>
      </c>
      <c r="E6" s="70"/>
      <c r="F6" s="70"/>
      <c r="G6" s="71"/>
      <c r="H6" s="70"/>
      <c r="I6" s="70"/>
      <c r="J6" s="70"/>
      <c r="K6" s="70"/>
      <c r="L6" s="70"/>
    </row>
    <row r="7" spans="2:12" ht="15" customHeight="1" thickBot="1" x14ac:dyDescent="0.2">
      <c r="B7" s="72"/>
      <c r="C7" s="72"/>
      <c r="D7" s="4">
        <v>10</v>
      </c>
      <c r="E7" s="4">
        <v>20</v>
      </c>
      <c r="F7" s="8">
        <v>30</v>
      </c>
      <c r="G7" s="12">
        <v>60</v>
      </c>
      <c r="H7" s="10">
        <v>120</v>
      </c>
      <c r="I7" s="4">
        <v>180</v>
      </c>
      <c r="J7" s="4">
        <v>360</v>
      </c>
      <c r="K7" s="4">
        <v>720</v>
      </c>
      <c r="L7" s="4">
        <v>1440</v>
      </c>
    </row>
    <row r="8" spans="2:12" ht="15" customHeight="1" thickTop="1" x14ac:dyDescent="0.15">
      <c r="B8" s="5">
        <v>3</v>
      </c>
      <c r="C8" s="5" t="s">
        <v>110</v>
      </c>
      <c r="D8" s="3">
        <f t="shared" ref="D8:L8" si="0">ROUND(619/(D7^0.689+2.917),2)</f>
        <v>79.319999999999993</v>
      </c>
      <c r="E8" s="3">
        <f t="shared" si="0"/>
        <v>57.34</v>
      </c>
      <c r="F8" s="9">
        <f t="shared" si="0"/>
        <v>46.42</v>
      </c>
      <c r="G8" s="13">
        <f t="shared" si="0"/>
        <v>31.4</v>
      </c>
      <c r="H8" s="11">
        <f t="shared" si="0"/>
        <v>20.64</v>
      </c>
      <c r="I8" s="3">
        <f t="shared" si="0"/>
        <v>15.99</v>
      </c>
      <c r="J8" s="3">
        <f t="shared" si="0"/>
        <v>10.210000000000001</v>
      </c>
      <c r="K8" s="3">
        <f t="shared" si="0"/>
        <v>6.45</v>
      </c>
      <c r="L8" s="3">
        <f t="shared" si="0"/>
        <v>4.05</v>
      </c>
    </row>
    <row r="9" spans="2:12" ht="15" customHeight="1" x14ac:dyDescent="0.15">
      <c r="B9" s="6">
        <v>5</v>
      </c>
      <c r="C9" s="5" t="s">
        <v>111</v>
      </c>
      <c r="D9" s="3">
        <f>ROUND(736/(D7^0.688+3.026),2)</f>
        <v>93.15</v>
      </c>
      <c r="E9" s="3">
        <f t="shared" ref="E9:L9" si="1">ROUND(736/(E7^0.688+3.026),2)</f>
        <v>67.650000000000006</v>
      </c>
      <c r="F9" s="9">
        <f t="shared" si="1"/>
        <v>54.89</v>
      </c>
      <c r="G9" s="13">
        <f t="shared" si="1"/>
        <v>37.26</v>
      </c>
      <c r="H9" s="11">
        <f t="shared" si="1"/>
        <v>24.56</v>
      </c>
      <c r="I9" s="3">
        <f t="shared" si="1"/>
        <v>19.05</v>
      </c>
      <c r="J9" s="3">
        <f t="shared" si="1"/>
        <v>12.18</v>
      </c>
      <c r="K9" s="3">
        <f t="shared" si="1"/>
        <v>7.71</v>
      </c>
      <c r="L9" s="3">
        <f t="shared" si="1"/>
        <v>4.84</v>
      </c>
    </row>
    <row r="10" spans="2:12" ht="15" customHeight="1" x14ac:dyDescent="0.15">
      <c r="B10" s="6">
        <v>10</v>
      </c>
      <c r="C10" s="5" t="s">
        <v>112</v>
      </c>
      <c r="D10" s="3">
        <f>ROUND(910/(D7^0.69+3.349),2)</f>
        <v>110.35</v>
      </c>
      <c r="E10" s="3">
        <f t="shared" ref="E10:L10" si="2">ROUND(910/(E7^0.69+3.349),2)</f>
        <v>80.89</v>
      </c>
      <c r="F10" s="9">
        <f t="shared" si="2"/>
        <v>65.94</v>
      </c>
      <c r="G10" s="13">
        <f t="shared" si="2"/>
        <v>45.02</v>
      </c>
      <c r="H10" s="11">
        <f t="shared" si="2"/>
        <v>29.78</v>
      </c>
      <c r="I10" s="3">
        <f t="shared" si="2"/>
        <v>23.13</v>
      </c>
      <c r="J10" s="3">
        <f t="shared" si="2"/>
        <v>14.82</v>
      </c>
      <c r="K10" s="3">
        <f t="shared" si="2"/>
        <v>9.3800000000000008</v>
      </c>
      <c r="L10" s="3">
        <f t="shared" si="2"/>
        <v>5.89</v>
      </c>
    </row>
    <row r="11" spans="2:12" ht="15" customHeight="1" x14ac:dyDescent="0.15">
      <c r="B11" s="6">
        <v>30</v>
      </c>
      <c r="C11" s="5" t="s">
        <v>113</v>
      </c>
      <c r="D11" s="3">
        <f>ROUND(1199/(D7^0.692+3.897),2)</f>
        <v>135.97999999999999</v>
      </c>
      <c r="E11" s="3">
        <f t="shared" ref="E11:L11" si="3">ROUND(1199/(E7^0.692+3.897),2)</f>
        <v>101.22</v>
      </c>
      <c r="F11" s="9">
        <f t="shared" si="3"/>
        <v>83.14</v>
      </c>
      <c r="G11" s="13">
        <f t="shared" si="3"/>
        <v>57.37</v>
      </c>
      <c r="H11" s="11">
        <f t="shared" si="3"/>
        <v>38.229999999999997</v>
      </c>
      <c r="I11" s="3">
        <f t="shared" si="3"/>
        <v>29.78</v>
      </c>
      <c r="J11" s="3">
        <f t="shared" si="3"/>
        <v>19.14</v>
      </c>
      <c r="K11" s="3">
        <f t="shared" si="3"/>
        <v>12.14</v>
      </c>
      <c r="L11" s="3">
        <f t="shared" si="3"/>
        <v>7.63</v>
      </c>
    </row>
    <row r="12" spans="2:12" ht="15" customHeight="1" x14ac:dyDescent="0.15">
      <c r="B12" s="6">
        <v>50</v>
      </c>
      <c r="C12" s="5" t="s">
        <v>114</v>
      </c>
      <c r="D12" s="3">
        <f>ROUND(1361/(D7^0.695+4.25),2)</f>
        <v>147.86000000000001</v>
      </c>
      <c r="E12" s="3">
        <f t="shared" ref="E12:L12" si="4">ROUND(1361/(E7^0.695+4.25),2)</f>
        <v>110.91</v>
      </c>
      <c r="F12" s="9">
        <f t="shared" si="4"/>
        <v>91.46</v>
      </c>
      <c r="G12" s="13">
        <f t="shared" si="4"/>
        <v>63.42</v>
      </c>
      <c r="H12" s="11">
        <f t="shared" si="4"/>
        <v>42.38</v>
      </c>
      <c r="I12" s="3">
        <f t="shared" si="4"/>
        <v>33.049999999999997</v>
      </c>
      <c r="J12" s="3">
        <f t="shared" si="4"/>
        <v>21.25</v>
      </c>
      <c r="K12" s="3">
        <f t="shared" si="4"/>
        <v>13.47</v>
      </c>
      <c r="L12" s="3">
        <f t="shared" si="4"/>
        <v>8.4600000000000009</v>
      </c>
    </row>
    <row r="13" spans="2:12" ht="15" customHeight="1" x14ac:dyDescent="0.15">
      <c r="B13" s="6">
        <v>70</v>
      </c>
      <c r="C13" s="5" t="s">
        <v>115</v>
      </c>
      <c r="D13" s="3">
        <f>ROUND(1465/(D7^0.696+4.455),2)</f>
        <v>155.5</v>
      </c>
      <c r="E13" s="3">
        <f t="shared" ref="E13:L13" si="5">ROUND(1465/(E7^0.696+4.455),2)</f>
        <v>117.2</v>
      </c>
      <c r="F13" s="9">
        <f t="shared" si="5"/>
        <v>96.87</v>
      </c>
      <c r="G13" s="13">
        <f t="shared" si="5"/>
        <v>67.400000000000006</v>
      </c>
      <c r="H13" s="11">
        <f t="shared" si="5"/>
        <v>45.14</v>
      </c>
      <c r="I13" s="3">
        <f t="shared" si="5"/>
        <v>35.229999999999997</v>
      </c>
      <c r="J13" s="3">
        <f t="shared" si="5"/>
        <v>22.68</v>
      </c>
      <c r="K13" s="3">
        <f t="shared" si="5"/>
        <v>14.38</v>
      </c>
      <c r="L13" s="3">
        <f t="shared" si="5"/>
        <v>9.0299999999999994</v>
      </c>
    </row>
    <row r="14" spans="2:12" ht="15" customHeight="1" x14ac:dyDescent="0.15">
      <c r="B14" s="6">
        <v>80</v>
      </c>
      <c r="C14" s="5" t="s">
        <v>116</v>
      </c>
      <c r="D14" s="3">
        <f>ROUND(1669/(D7^0.717+5.322),2)</f>
        <v>158.44</v>
      </c>
      <c r="E14" s="3">
        <f t="shared" ref="E14:L14" si="6">ROUND(1669/(E7^0.717+5.322),2)</f>
        <v>120.17</v>
      </c>
      <c r="F14" s="9">
        <f t="shared" si="6"/>
        <v>99.47</v>
      </c>
      <c r="G14" s="13">
        <f t="shared" si="6"/>
        <v>69.09</v>
      </c>
      <c r="H14" s="11">
        <f t="shared" si="6"/>
        <v>46</v>
      </c>
      <c r="I14" s="3">
        <f t="shared" si="6"/>
        <v>35.72</v>
      </c>
      <c r="J14" s="3">
        <f t="shared" si="6"/>
        <v>22.75</v>
      </c>
      <c r="K14" s="3">
        <f t="shared" si="6"/>
        <v>14.24</v>
      </c>
      <c r="L14" s="3">
        <f t="shared" si="6"/>
        <v>8.82</v>
      </c>
    </row>
    <row r="15" spans="2:12" ht="15" customHeight="1" thickBot="1" x14ac:dyDescent="0.2">
      <c r="B15" s="6">
        <v>100</v>
      </c>
      <c r="C15" s="5" t="s">
        <v>117</v>
      </c>
      <c r="D15" s="3">
        <f>ROUND(1758/(D7^0.719+5.505),2)</f>
        <v>163.66999999999999</v>
      </c>
      <c r="E15" s="3">
        <f t="shared" ref="E15:L15" si="7">ROUND(1758/(E7^0.719+5.505),2)</f>
        <v>124.47</v>
      </c>
      <c r="F15" s="9">
        <f t="shared" si="7"/>
        <v>103.16</v>
      </c>
      <c r="G15" s="14">
        <f t="shared" si="7"/>
        <v>71.77</v>
      </c>
      <c r="H15" s="11">
        <f t="shared" si="7"/>
        <v>47.82</v>
      </c>
      <c r="I15" s="3">
        <f t="shared" si="7"/>
        <v>37.14</v>
      </c>
      <c r="J15" s="3">
        <f t="shared" si="7"/>
        <v>23.64</v>
      </c>
      <c r="K15" s="3">
        <f t="shared" si="7"/>
        <v>14.79</v>
      </c>
      <c r="L15" s="3">
        <f t="shared" si="7"/>
        <v>9.15</v>
      </c>
    </row>
  </sheetData>
  <mergeCells count="4">
    <mergeCell ref="D6:L6"/>
    <mergeCell ref="B6:B7"/>
    <mergeCell ref="C6:C7"/>
    <mergeCell ref="J5:L5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B2:E7"/>
  <sheetViews>
    <sheetView zoomScaleNormal="100" workbookViewId="0">
      <selection activeCell="B6" sqref="B6"/>
    </sheetView>
  </sheetViews>
  <sheetFormatPr defaultRowHeight="24.95" customHeight="1" x14ac:dyDescent="0.15"/>
  <cols>
    <col min="1" max="1" width="9" style="48"/>
    <col min="2" max="5" width="20.625" style="48" customWidth="1"/>
    <col min="6" max="16384" width="9" style="48"/>
  </cols>
  <sheetData>
    <row r="2" spans="2:5" ht="24.95" customHeight="1" x14ac:dyDescent="0.15">
      <c r="B2" s="47" t="s">
        <v>119</v>
      </c>
    </row>
    <row r="3" spans="2:5" ht="24.95" customHeight="1" x14ac:dyDescent="0.15">
      <c r="B3" s="49" t="s">
        <v>120</v>
      </c>
      <c r="C3" s="50" t="s">
        <v>121</v>
      </c>
      <c r="D3" s="51" t="s">
        <v>120</v>
      </c>
      <c r="E3" s="52" t="s">
        <v>121</v>
      </c>
    </row>
    <row r="4" spans="2:5" ht="24.95" customHeight="1" x14ac:dyDescent="0.15">
      <c r="B4" s="49" t="s">
        <v>122</v>
      </c>
      <c r="C4" s="50" t="s">
        <v>126</v>
      </c>
      <c r="D4" s="51" t="s">
        <v>129</v>
      </c>
      <c r="E4" s="52" t="s">
        <v>133</v>
      </c>
    </row>
    <row r="5" spans="2:5" ht="24.95" customHeight="1" x14ac:dyDescent="0.15">
      <c r="B5" s="52" t="s">
        <v>123</v>
      </c>
      <c r="C5" s="53" t="s">
        <v>127</v>
      </c>
      <c r="D5" s="51" t="s">
        <v>130</v>
      </c>
      <c r="E5" s="52" t="s">
        <v>134</v>
      </c>
    </row>
    <row r="6" spans="2:5" ht="24.95" customHeight="1" x14ac:dyDescent="0.15">
      <c r="B6" s="52" t="s">
        <v>124</v>
      </c>
      <c r="C6" s="53" t="s">
        <v>128</v>
      </c>
      <c r="D6" s="51" t="s">
        <v>131</v>
      </c>
      <c r="E6" s="52" t="s">
        <v>135</v>
      </c>
    </row>
    <row r="7" spans="2:5" ht="24.95" customHeight="1" x14ac:dyDescent="0.15">
      <c r="B7" s="52" t="s">
        <v>125</v>
      </c>
      <c r="C7" s="53">
        <v>1</v>
      </c>
      <c r="D7" s="51" t="s">
        <v>132</v>
      </c>
      <c r="E7" s="52" t="s">
        <v>136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雨水浸透桝計算式</vt:lpstr>
      <vt:lpstr>粒径による飽和透水係数の概略値</vt:lpstr>
      <vt:lpstr>降雨強度式一覧表</vt:lpstr>
      <vt:lpstr>工種別基礎流出係数の基準値</vt:lpstr>
      <vt:lpstr>雨水浸透桝計算式!Print_Area</vt:lpstr>
      <vt:lpstr>工種別基礎流出係数の基準値!Print_Area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5928</dc:creator>
  <cp:lastModifiedBy>5458</cp:lastModifiedBy>
  <cp:lastPrinted>2025-09-15T23:58:46Z</cp:lastPrinted>
  <dcterms:created xsi:type="dcterms:W3CDTF">2017-11-09T04:40:35Z</dcterms:created>
  <dcterms:modified xsi:type="dcterms:W3CDTF">2025-09-16T00:33:38Z</dcterms:modified>
</cp:coreProperties>
</file>